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9540" firstSheet="1" activeTab="8"/>
  </bookViews>
  <sheets>
    <sheet name="كل" sheetId="1" r:id="rId1"/>
    <sheet name="شركتها" sheetId="2" r:id="rId2"/>
    <sheet name="راننده حرفه اي " sheetId="3" r:id="rId3"/>
    <sheet name="ادوات" sheetId="4" r:id="rId4"/>
    <sheet name="فروشگاه ها" sheetId="5" r:id="rId5"/>
    <sheet name="باغي 98" sheetId="6" r:id="rId6"/>
    <sheet name="زراعي 98" sheetId="7" r:id="rId7"/>
    <sheet name="ضریب باغي 98" sheetId="8" r:id="rId8"/>
    <sheet name="جدول محاسبه سطح واقعی و استاندا" sheetId="9" r:id="rId9"/>
  </sheets>
  <calcPr calcId="125725"/>
</workbook>
</file>

<file path=xl/calcChain.xml><?xml version="1.0" encoding="utf-8"?>
<calcChain xmlns="http://schemas.openxmlformats.org/spreadsheetml/2006/main">
  <c r="E7" i="9"/>
  <c r="G7"/>
  <c r="P7"/>
  <c r="Q7"/>
  <c r="E8"/>
  <c r="G8"/>
  <c r="P8"/>
  <c r="Q8"/>
  <c r="E9"/>
  <c r="G9"/>
  <c r="P9"/>
  <c r="Q9"/>
  <c r="E10"/>
  <c r="G10"/>
  <c r="P10"/>
  <c r="Q10"/>
  <c r="E11"/>
  <c r="G11"/>
  <c r="P11"/>
  <c r="Q11"/>
  <c r="E12"/>
  <c r="G12"/>
  <c r="P12"/>
  <c r="Q12"/>
  <c r="E13"/>
  <c r="G13"/>
  <c r="P13"/>
  <c r="Q13"/>
  <c r="E14"/>
  <c r="G14"/>
  <c r="P14"/>
  <c r="Q14"/>
  <c r="E15"/>
  <c r="G15"/>
  <c r="P15"/>
  <c r="Q15"/>
  <c r="E16"/>
  <c r="G16"/>
  <c r="P16"/>
  <c r="Q16"/>
  <c r="E17"/>
  <c r="G17"/>
  <c r="P17"/>
  <c r="Q17"/>
  <c r="E18"/>
  <c r="G18"/>
  <c r="P18"/>
  <c r="Q18"/>
  <c r="E19"/>
  <c r="G19"/>
  <c r="P19"/>
  <c r="Q19"/>
  <c r="E20"/>
  <c r="G20"/>
  <c r="P20"/>
  <c r="Q20"/>
  <c r="E21"/>
  <c r="G21"/>
  <c r="P21"/>
  <c r="Q21"/>
  <c r="E22"/>
  <c r="G22"/>
  <c r="P22"/>
  <c r="Q22"/>
  <c r="E23"/>
  <c r="G23"/>
  <c r="P23"/>
  <c r="Q23"/>
  <c r="E24"/>
  <c r="G24"/>
  <c r="P24"/>
  <c r="Q24"/>
  <c r="E25"/>
  <c r="G25"/>
  <c r="P25"/>
  <c r="Q25"/>
  <c r="E26"/>
  <c r="G26"/>
  <c r="P26"/>
  <c r="Q26"/>
  <c r="E27"/>
  <c r="G27"/>
  <c r="P27"/>
  <c r="Q27"/>
  <c r="E28"/>
  <c r="G28"/>
  <c r="P28"/>
  <c r="Q28"/>
  <c r="E29"/>
  <c r="G29"/>
  <c r="P29"/>
  <c r="Q29"/>
  <c r="E30"/>
  <c r="G30"/>
  <c r="P30"/>
  <c r="Q30"/>
  <c r="E31"/>
  <c r="G31"/>
  <c r="P31"/>
  <c r="Q31"/>
  <c r="E32"/>
  <c r="G32"/>
  <c r="P32"/>
  <c r="Q32"/>
  <c r="E33"/>
  <c r="G33"/>
  <c r="P33"/>
  <c r="Q33"/>
  <c r="E34"/>
  <c r="G34"/>
  <c r="P34"/>
  <c r="Q34"/>
  <c r="E35"/>
  <c r="G35"/>
  <c r="P35"/>
  <c r="Q35"/>
  <c r="E36"/>
  <c r="G36"/>
  <c r="P36"/>
  <c r="Q36"/>
  <c r="E37"/>
  <c r="G37"/>
  <c r="P37"/>
  <c r="Q37"/>
  <c r="E38"/>
  <c r="G38"/>
  <c r="P38"/>
  <c r="Q38"/>
  <c r="E39"/>
  <c r="G39"/>
  <c r="P39"/>
  <c r="Q39"/>
  <c r="E40"/>
  <c r="G40"/>
  <c r="P40"/>
  <c r="Q40"/>
  <c r="E41"/>
  <c r="G41"/>
  <c r="P41"/>
  <c r="Q41"/>
  <c r="E42"/>
  <c r="G42"/>
  <c r="P42"/>
  <c r="Q42"/>
  <c r="E43"/>
  <c r="G43"/>
  <c r="P43"/>
  <c r="Q43"/>
  <c r="E44"/>
  <c r="G44"/>
  <c r="P44"/>
  <c r="Q44"/>
  <c r="E45"/>
  <c r="G45"/>
  <c r="P45"/>
  <c r="Q45"/>
  <c r="E46"/>
  <c r="G46"/>
  <c r="P46"/>
  <c r="Q46"/>
  <c r="E47"/>
  <c r="G47"/>
  <c r="P47"/>
  <c r="Q47"/>
  <c r="E48"/>
  <c r="G48"/>
  <c r="P48"/>
  <c r="Q48"/>
  <c r="E49"/>
  <c r="G49"/>
  <c r="P49"/>
  <c r="Q49"/>
  <c r="E50"/>
  <c r="G50"/>
  <c r="P50"/>
  <c r="Q50"/>
  <c r="E51"/>
  <c r="G51"/>
  <c r="P51"/>
  <c r="Q51"/>
  <c r="E52"/>
  <c r="G52"/>
  <c r="P52"/>
  <c r="Q52"/>
  <c r="E53"/>
  <c r="G53"/>
  <c r="P53"/>
  <c r="Q53"/>
  <c r="E54"/>
  <c r="E89" s="1"/>
  <c r="G54"/>
  <c r="P54"/>
  <c r="Q54"/>
  <c r="E55"/>
  <c r="G55"/>
  <c r="P55"/>
  <c r="Q55"/>
  <c r="E56"/>
  <c r="G56"/>
  <c r="P56"/>
  <c r="Q56"/>
  <c r="E57"/>
  <c r="G57"/>
  <c r="P57"/>
  <c r="Q57"/>
  <c r="E58"/>
  <c r="G58"/>
  <c r="P58"/>
  <c r="Q58"/>
  <c r="E59"/>
  <c r="G59"/>
  <c r="P59"/>
  <c r="Q59"/>
  <c r="E60"/>
  <c r="G60"/>
  <c r="P60"/>
  <c r="Q60"/>
  <c r="E61"/>
  <c r="G61"/>
  <c r="P61"/>
  <c r="Q61"/>
  <c r="E62"/>
  <c r="G62"/>
  <c r="P62"/>
  <c r="Q62"/>
  <c r="E63"/>
  <c r="G63"/>
  <c r="P63"/>
  <c r="Q63"/>
  <c r="E64"/>
  <c r="G64"/>
  <c r="P64"/>
  <c r="Q64"/>
  <c r="E65"/>
  <c r="G65"/>
  <c r="P65"/>
  <c r="Q65"/>
  <c r="E66"/>
  <c r="G66"/>
  <c r="P66"/>
  <c r="Q66"/>
  <c r="E67"/>
  <c r="G67"/>
  <c r="P67"/>
  <c r="Q67"/>
  <c r="E68"/>
  <c r="G68"/>
  <c r="P68"/>
  <c r="Q68"/>
  <c r="E69"/>
  <c r="G69"/>
  <c r="P69"/>
  <c r="Q69"/>
  <c r="E70"/>
  <c r="G70"/>
  <c r="P70"/>
  <c r="Q70"/>
  <c r="E71"/>
  <c r="G71"/>
  <c r="P71"/>
  <c r="Q71"/>
  <c r="E72"/>
  <c r="G72"/>
  <c r="P72"/>
  <c r="Q72"/>
  <c r="E73"/>
  <c r="G73"/>
  <c r="P73"/>
  <c r="Q73"/>
  <c r="E74"/>
  <c r="G74"/>
  <c r="P74"/>
  <c r="Q74"/>
  <c r="E75"/>
  <c r="G75"/>
  <c r="P75"/>
  <c r="Q75"/>
  <c r="E76"/>
  <c r="G76"/>
  <c r="P76"/>
  <c r="Q76"/>
  <c r="E77"/>
  <c r="G77"/>
  <c r="P77"/>
  <c r="Q77"/>
  <c r="E78"/>
  <c r="G78"/>
  <c r="P78"/>
  <c r="Q78"/>
  <c r="E79"/>
  <c r="G79"/>
  <c r="P79"/>
  <c r="Q79"/>
  <c r="E80"/>
  <c r="G80"/>
  <c r="P80"/>
  <c r="Q80"/>
  <c r="E81"/>
  <c r="G81"/>
  <c r="P81"/>
  <c r="Q81"/>
  <c r="E82"/>
  <c r="G82"/>
  <c r="P82"/>
  <c r="Q82"/>
  <c r="E83"/>
  <c r="G83"/>
  <c r="P83"/>
  <c r="Q83"/>
  <c r="E84"/>
  <c r="G84"/>
  <c r="P84"/>
  <c r="Q84"/>
  <c r="E85"/>
  <c r="G85"/>
  <c r="P85"/>
  <c r="Q85"/>
  <c r="E86"/>
  <c r="G86"/>
  <c r="P86"/>
  <c r="Q86"/>
  <c r="E87"/>
  <c r="G87"/>
  <c r="P87"/>
  <c r="Q87"/>
  <c r="E88"/>
  <c r="G88"/>
  <c r="P88"/>
  <c r="Q88"/>
  <c r="D89"/>
  <c r="F89"/>
  <c r="G89"/>
  <c r="P89"/>
  <c r="Q89"/>
  <c r="I92"/>
  <c r="I112" s="1"/>
  <c r="K92"/>
  <c r="P92"/>
  <c r="Q92"/>
  <c r="I93"/>
  <c r="K93"/>
  <c r="P93"/>
  <c r="Q93"/>
  <c r="I94"/>
  <c r="K94"/>
  <c r="P94"/>
  <c r="Q94"/>
  <c r="I95"/>
  <c r="K95"/>
  <c r="P95"/>
  <c r="Q95"/>
  <c r="I96"/>
  <c r="K96"/>
  <c r="P96"/>
  <c r="Q96"/>
  <c r="I97"/>
  <c r="K97"/>
  <c r="P97"/>
  <c r="Q97"/>
  <c r="I98"/>
  <c r="K98"/>
  <c r="P98"/>
  <c r="Q98"/>
  <c r="I99"/>
  <c r="K99"/>
  <c r="P99"/>
  <c r="Q99"/>
  <c r="I100"/>
  <c r="K100"/>
  <c r="P100"/>
  <c r="Q100"/>
  <c r="I101"/>
  <c r="K101"/>
  <c r="P101"/>
  <c r="Q101"/>
  <c r="I102"/>
  <c r="K102"/>
  <c r="P102"/>
  <c r="Q102"/>
  <c r="I103"/>
  <c r="K103"/>
  <c r="P103"/>
  <c r="Q103"/>
  <c r="I104"/>
  <c r="K104"/>
  <c r="P104"/>
  <c r="Q104"/>
  <c r="I105"/>
  <c r="P105" s="1"/>
  <c r="P112" s="1"/>
  <c r="K105"/>
  <c r="Q105"/>
  <c r="I106"/>
  <c r="K106"/>
  <c r="P106"/>
  <c r="Q106"/>
  <c r="I107"/>
  <c r="K107"/>
  <c r="P107"/>
  <c r="Q107"/>
  <c r="I108"/>
  <c r="K108"/>
  <c r="P108"/>
  <c r="Q108"/>
  <c r="I109"/>
  <c r="K109"/>
  <c r="P109"/>
  <c r="Q109"/>
  <c r="I110"/>
  <c r="K110"/>
  <c r="P110"/>
  <c r="Q110"/>
  <c r="I111"/>
  <c r="K111"/>
  <c r="P111"/>
  <c r="Q111"/>
  <c r="H112"/>
  <c r="J112"/>
  <c r="K112"/>
  <c r="Q112"/>
  <c r="M115"/>
  <c r="M121" s="1"/>
  <c r="O115"/>
  <c r="P115"/>
  <c r="Q115"/>
  <c r="M116"/>
  <c r="P116" s="1"/>
  <c r="P121" s="1"/>
  <c r="O116"/>
  <c r="Q116"/>
  <c r="M117"/>
  <c r="O117"/>
  <c r="P117"/>
  <c r="Q117"/>
  <c r="M118"/>
  <c r="O118"/>
  <c r="P118"/>
  <c r="Q118"/>
  <c r="M119"/>
  <c r="O119"/>
  <c r="P119"/>
  <c r="Q119"/>
  <c r="M120"/>
  <c r="O120"/>
  <c r="P120"/>
  <c r="Q120"/>
  <c r="L121"/>
  <c r="N121"/>
  <c r="O121"/>
  <c r="Q121"/>
  <c r="Q122"/>
  <c r="D126"/>
  <c r="D131" s="1"/>
  <c r="D132" s="1"/>
  <c r="D127"/>
  <c r="D128"/>
  <c r="D129"/>
  <c r="D130"/>
  <c r="Q123" l="1"/>
  <c r="Q124" s="1"/>
  <c r="P123"/>
  <c r="P122"/>
  <c r="F7" i="8"/>
  <c r="H7"/>
  <c r="M7" s="1"/>
  <c r="N7"/>
  <c r="F8"/>
  <c r="H8"/>
  <c r="M8" s="1"/>
  <c r="N8"/>
  <c r="F9"/>
  <c r="H9"/>
  <c r="M9" s="1"/>
  <c r="N9"/>
  <c r="F10"/>
  <c r="H10"/>
  <c r="M10" s="1"/>
  <c r="N10"/>
  <c r="F11"/>
  <c r="H11"/>
  <c r="M11" s="1"/>
  <c r="N11"/>
  <c r="F12"/>
  <c r="H12"/>
  <c r="M12" s="1"/>
  <c r="N12"/>
  <c r="F13"/>
  <c r="H13"/>
  <c r="M13" s="1"/>
  <c r="N13"/>
  <c r="F14"/>
  <c r="H14"/>
  <c r="M14" s="1"/>
  <c r="N14"/>
  <c r="F15"/>
  <c r="H15"/>
  <c r="M15" s="1"/>
  <c r="N15"/>
  <c r="F16"/>
  <c r="H16"/>
  <c r="M16" s="1"/>
  <c r="N16"/>
  <c r="F17"/>
  <c r="H17"/>
  <c r="M17" s="1"/>
  <c r="N17"/>
  <c r="F18"/>
  <c r="H18"/>
  <c r="M18" s="1"/>
  <c r="N18"/>
  <c r="F19"/>
  <c r="H19"/>
  <c r="M19" s="1"/>
  <c r="N19"/>
  <c r="F20"/>
  <c r="H20"/>
  <c r="M20" s="1"/>
  <c r="N20"/>
  <c r="F21"/>
  <c r="H21"/>
  <c r="M21" s="1"/>
  <c r="N21"/>
  <c r="F22"/>
  <c r="H22"/>
  <c r="M22" s="1"/>
  <c r="N22"/>
  <c r="F23"/>
  <c r="H23"/>
  <c r="M23" s="1"/>
  <c r="N23"/>
  <c r="F24"/>
  <c r="H24"/>
  <c r="M24" s="1"/>
  <c r="N24"/>
  <c r="F25"/>
  <c r="H25"/>
  <c r="M25" s="1"/>
  <c r="N25"/>
  <c r="F26"/>
  <c r="H26"/>
  <c r="M26" s="1"/>
  <c r="N26"/>
  <c r="F27"/>
  <c r="H27"/>
  <c r="M27" s="1"/>
  <c r="N27"/>
  <c r="F28"/>
  <c r="H28"/>
  <c r="M28" s="1"/>
  <c r="N28"/>
  <c r="F29"/>
  <c r="H29"/>
  <c r="M29" s="1"/>
  <c r="N29"/>
  <c r="F30"/>
  <c r="H30"/>
  <c r="M30" s="1"/>
  <c r="N30"/>
  <c r="F31"/>
  <c r="H31"/>
  <c r="M31" s="1"/>
  <c r="N31"/>
  <c r="F32"/>
  <c r="H32"/>
  <c r="M32" s="1"/>
  <c r="N32"/>
  <c r="F33"/>
  <c r="H33"/>
  <c r="M33" s="1"/>
  <c r="N33"/>
  <c r="F34"/>
  <c r="H34"/>
  <c r="M34" s="1"/>
  <c r="N34"/>
  <c r="F35"/>
  <c r="H35"/>
  <c r="M35" s="1"/>
  <c r="N35"/>
  <c r="F36"/>
  <c r="H36"/>
  <c r="M36" s="1"/>
  <c r="N36"/>
  <c r="F37"/>
  <c r="H37"/>
  <c r="M37" s="1"/>
  <c r="N37"/>
  <c r="F38"/>
  <c r="H38"/>
  <c r="M38" s="1"/>
  <c r="N38"/>
  <c r="F39"/>
  <c r="H39"/>
  <c r="M39" s="1"/>
  <c r="N39"/>
  <c r="F40"/>
  <c r="H40"/>
  <c r="M40" s="1"/>
  <c r="N40"/>
  <c r="F41"/>
  <c r="H41"/>
  <c r="M41" s="1"/>
  <c r="N41"/>
  <c r="F42"/>
  <c r="H42"/>
  <c r="M42" s="1"/>
  <c r="N42"/>
  <c r="F43"/>
  <c r="H43"/>
  <c r="M43" s="1"/>
  <c r="N43"/>
  <c r="F44"/>
  <c r="H44"/>
  <c r="M44" s="1"/>
  <c r="N44"/>
  <c r="F45"/>
  <c r="H45"/>
  <c r="M45" s="1"/>
  <c r="N45"/>
  <c r="F46"/>
  <c r="H46"/>
  <c r="M46" s="1"/>
  <c r="N46"/>
  <c r="F47"/>
  <c r="H47"/>
  <c r="M47" s="1"/>
  <c r="N47"/>
  <c r="F48"/>
  <c r="H48"/>
  <c r="M48" s="1"/>
  <c r="N48"/>
  <c r="F49"/>
  <c r="H49"/>
  <c r="M49" s="1"/>
  <c r="N49"/>
  <c r="F50"/>
  <c r="H50"/>
  <c r="M50" s="1"/>
  <c r="N50"/>
  <c r="F51"/>
  <c r="H51"/>
  <c r="M51" s="1"/>
  <c r="N51"/>
  <c r="F52"/>
  <c r="H52"/>
  <c r="M52" s="1"/>
  <c r="N52"/>
  <c r="F53"/>
  <c r="H53"/>
  <c r="M53" s="1"/>
  <c r="N53"/>
  <c r="F54"/>
  <c r="H54"/>
  <c r="M54" s="1"/>
  <c r="N54"/>
  <c r="F55"/>
  <c r="H55"/>
  <c r="M55" s="1"/>
  <c r="N55"/>
  <c r="F56"/>
  <c r="H56"/>
  <c r="M56" s="1"/>
  <c r="N56"/>
  <c r="F57"/>
  <c r="H57"/>
  <c r="M57" s="1"/>
  <c r="N57"/>
  <c r="F58"/>
  <c r="H58"/>
  <c r="M58" s="1"/>
  <c r="N58"/>
  <c r="F59"/>
  <c r="H59"/>
  <c r="M59" s="1"/>
  <c r="N59"/>
  <c r="F60"/>
  <c r="H60"/>
  <c r="M60" s="1"/>
  <c r="N60"/>
  <c r="F61"/>
  <c r="H61"/>
  <c r="M61" s="1"/>
  <c r="N61"/>
  <c r="F62"/>
  <c r="H62"/>
  <c r="M62" s="1"/>
  <c r="N62"/>
  <c r="F63"/>
  <c r="H63"/>
  <c r="M63" s="1"/>
  <c r="N63"/>
  <c r="F64"/>
  <c r="H64"/>
  <c r="M64" s="1"/>
  <c r="N64"/>
  <c r="F65"/>
  <c r="H65"/>
  <c r="M65" s="1"/>
  <c r="N65"/>
  <c r="F66"/>
  <c r="H66"/>
  <c r="M66" s="1"/>
  <c r="N66"/>
  <c r="F67"/>
  <c r="H67"/>
  <c r="M67" s="1"/>
  <c r="N67"/>
  <c r="F68"/>
  <c r="H68"/>
  <c r="M68" s="1"/>
  <c r="N68"/>
  <c r="F69"/>
  <c r="H69"/>
  <c r="M69" s="1"/>
  <c r="N69"/>
  <c r="F70"/>
  <c r="H70"/>
  <c r="M70" s="1"/>
  <c r="N70"/>
  <c r="F71"/>
  <c r="H71"/>
  <c r="M71" s="1"/>
  <c r="N71"/>
  <c r="F72"/>
  <c r="H72"/>
  <c r="M72" s="1"/>
  <c r="N72"/>
  <c r="F73"/>
  <c r="H73"/>
  <c r="M73" s="1"/>
  <c r="N73"/>
  <c r="F74"/>
  <c r="H74"/>
  <c r="M74" s="1"/>
  <c r="N74"/>
  <c r="F75"/>
  <c r="H75"/>
  <c r="M75" s="1"/>
  <c r="N75"/>
  <c r="F76"/>
  <c r="H76"/>
  <c r="M76" s="1"/>
  <c r="N76"/>
  <c r="F77"/>
  <c r="H77"/>
  <c r="M77" s="1"/>
  <c r="N77"/>
  <c r="F78"/>
  <c r="H78"/>
  <c r="M78" s="1"/>
  <c r="N78"/>
  <c r="F79"/>
  <c r="H79"/>
  <c r="M79" s="1"/>
  <c r="N79"/>
  <c r="F80"/>
  <c r="H80"/>
  <c r="M80" s="1"/>
  <c r="N80"/>
  <c r="F81"/>
  <c r="H81"/>
  <c r="M81" s="1"/>
  <c r="N81"/>
  <c r="F82"/>
  <c r="H82"/>
  <c r="M82" s="1"/>
  <c r="N82"/>
  <c r="F83"/>
  <c r="H83"/>
  <c r="M83" s="1"/>
  <c r="N83"/>
  <c r="F84"/>
  <c r="H84"/>
  <c r="M84" s="1"/>
  <c r="N84"/>
  <c r="F85"/>
  <c r="H85"/>
  <c r="M85" s="1"/>
  <c r="N85"/>
  <c r="F86"/>
  <c r="H86"/>
  <c r="M86" s="1"/>
  <c r="N86"/>
  <c r="F87"/>
  <c r="H87"/>
  <c r="M87" s="1"/>
  <c r="N87"/>
  <c r="F88"/>
  <c r="H88"/>
  <c r="M88" s="1"/>
  <c r="N88"/>
  <c r="N89"/>
  <c r="J92"/>
  <c r="L92"/>
  <c r="M92" s="1"/>
  <c r="N92"/>
  <c r="J93"/>
  <c r="L93"/>
  <c r="M93" s="1"/>
  <c r="N93"/>
  <c r="J94"/>
  <c r="L94"/>
  <c r="M94" s="1"/>
  <c r="N94"/>
  <c r="J95"/>
  <c r="L95"/>
  <c r="M95" s="1"/>
  <c r="N95"/>
  <c r="N96"/>
  <c r="N97"/>
  <c r="N99" s="1"/>
  <c r="B106"/>
  <c r="B107" s="1"/>
  <c r="M98" s="1"/>
  <c r="P124" i="9" l="1"/>
  <c r="M89" i="8"/>
  <c r="M96"/>
  <c r="S3" i="7"/>
  <c r="S4"/>
  <c r="S5"/>
  <c r="S6"/>
  <c r="S7"/>
  <c r="S8"/>
  <c r="T6" s="1"/>
  <c r="S9"/>
  <c r="S10"/>
  <c r="S11"/>
  <c r="T9" s="1"/>
  <c r="S12"/>
  <c r="S13"/>
  <c r="S14"/>
  <c r="S15"/>
  <c r="S16"/>
  <c r="T14" s="1"/>
  <c r="S17"/>
  <c r="S18"/>
  <c r="S19"/>
  <c r="S20"/>
  <c r="S21"/>
  <c r="S22"/>
  <c r="T22" s="1"/>
  <c r="S23"/>
  <c r="S24"/>
  <c r="S25"/>
  <c r="S26"/>
  <c r="S27"/>
  <c r="S28"/>
  <c r="S29"/>
  <c r="S30"/>
  <c r="S31"/>
  <c r="S32"/>
  <c r="S33"/>
  <c r="S34"/>
  <c r="S35"/>
  <c r="S36"/>
  <c r="S37"/>
  <c r="T37" s="1"/>
  <c r="S38"/>
  <c r="S39"/>
  <c r="S40"/>
  <c r="S41"/>
  <c r="S42"/>
  <c r="S43"/>
  <c r="S44"/>
  <c r="S46"/>
  <c r="S45" s="1"/>
  <c r="C15" i="6"/>
  <c r="D15"/>
  <c r="E15"/>
  <c r="F15"/>
  <c r="G15"/>
  <c r="H15"/>
  <c r="I15"/>
  <c r="J15"/>
  <c r="K15"/>
  <c r="L15"/>
  <c r="M15"/>
  <c r="N15"/>
  <c r="O15"/>
  <c r="P15"/>
  <c r="P16" s="1"/>
  <c r="Q15"/>
  <c r="R15"/>
  <c r="S15"/>
  <c r="T15"/>
  <c r="U15"/>
  <c r="V15"/>
  <c r="V16" s="1"/>
  <c r="W15"/>
  <c r="X15"/>
  <c r="X16" s="1"/>
  <c r="Y15"/>
  <c r="Z15"/>
  <c r="Z16" s="1"/>
  <c r="AA15"/>
  <c r="L16"/>
  <c r="M16"/>
  <c r="O16"/>
  <c r="S16"/>
  <c r="W16"/>
  <c r="Y16"/>
  <c r="AA16"/>
  <c r="M97" i="8" l="1"/>
  <c r="M99" s="1"/>
  <c r="P17" i="6"/>
  <c r="W18" s="1"/>
  <c r="G34" i="3" l="1"/>
  <c r="F34"/>
  <c r="E34"/>
  <c r="D34"/>
  <c r="C34"/>
  <c r="B34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R10" s="1"/>
  <c r="AR9"/>
  <c r="AI9"/>
  <c r="AI8"/>
  <c r="AR8" s="1"/>
  <c r="AI7"/>
  <c r="AR7" s="1"/>
  <c r="AI6"/>
  <c r="AR6" s="1"/>
  <c r="AI5"/>
  <c r="AI11" s="1"/>
  <c r="K17" l="1"/>
  <c r="AR5"/>
  <c r="AR11" s="1"/>
  <c r="F22" i="1"/>
  <c r="E22"/>
  <c r="D22"/>
  <c r="C22"/>
  <c r="G22" s="1"/>
  <c r="B22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R10" s="1"/>
  <c r="AI9"/>
  <c r="AR9" s="1"/>
  <c r="AI8"/>
  <c r="AI7"/>
  <c r="AR7" s="1"/>
  <c r="AI6"/>
  <c r="AR6" s="1"/>
  <c r="AI5"/>
  <c r="AR5" s="1"/>
  <c r="K17" l="1"/>
  <c r="AI11"/>
  <c r="AR8"/>
  <c r="AR11" s="1"/>
  <c r="G34" i="2" l="1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H42" i="4"/>
  <c r="F29"/>
  <c r="D29"/>
  <c r="B29"/>
  <c r="G22" i="2" l="1"/>
  <c r="E31" i="4"/>
  <c r="K17" i="2"/>
  <c r="F22" i="3"/>
  <c r="E22"/>
  <c r="D22"/>
  <c r="C22"/>
  <c r="B22"/>
  <c r="G22" l="1"/>
</calcChain>
</file>

<file path=xl/sharedStrings.xml><?xml version="1.0" encoding="utf-8"?>
<sst xmlns="http://schemas.openxmlformats.org/spreadsheetml/2006/main" count="904" uniqueCount="510">
  <si>
    <t xml:space="preserve"> تراكتور</t>
  </si>
  <si>
    <t>نوع</t>
  </si>
  <si>
    <t>روماني</t>
  </si>
  <si>
    <t>مسي فرگوسن</t>
  </si>
  <si>
    <t>جاندير</t>
  </si>
  <si>
    <t>گلدوني</t>
  </si>
  <si>
    <t>نيو هلند</t>
  </si>
  <si>
    <t>BM</t>
  </si>
  <si>
    <t xml:space="preserve">سام </t>
  </si>
  <si>
    <t>بلاروس</t>
  </si>
  <si>
    <t>كيس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</si>
  <si>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</si>
  <si>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</si>
  <si>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</si>
  <si>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</si>
  <si>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</si>
  <si>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</si>
  <si>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</si>
  <si>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</si>
  <si>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</si>
  <si>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</si>
  <si>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</si>
  <si>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</si>
  <si>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</si>
  <si>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</si>
  <si>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</si>
  <si>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لنديني</t>
  </si>
  <si>
    <t>برانسون2900</t>
  </si>
  <si>
    <t xml:space="preserve">داي دونگ </t>
  </si>
  <si>
    <t>باغي هينو</t>
  </si>
  <si>
    <t>ساير</t>
  </si>
  <si>
    <t>جمع</t>
  </si>
  <si>
    <t>كاربري(درصد)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</si>
  <si>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</si>
  <si>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</si>
  <si>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</si>
  <si>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</si>
  <si>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</si>
  <si>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</si>
  <si>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 xml:space="preserve"> كمباين</t>
  </si>
  <si>
    <t>نام دستگاه</t>
  </si>
  <si>
    <t>مارك</t>
  </si>
  <si>
    <t>عمر ( سال)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</si>
  <si>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</si>
  <si>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</si>
  <si>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</si>
  <si>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</si>
  <si>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</si>
  <si>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</si>
  <si>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</si>
  <si>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t>دروگر كردستان</t>
  </si>
  <si>
    <t>كمباين غلات ( تا 155  اسب بخار)</t>
  </si>
  <si>
    <t>كمباين غلات (بالاي  155 اسب بخار)</t>
  </si>
  <si>
    <t xml:space="preserve"> تيلر</t>
  </si>
  <si>
    <t xml:space="preserve"> عمر         -               توان </t>
  </si>
  <si>
    <t>a&gt; 13</t>
  </si>
  <si>
    <t xml:space="preserve">كمتر از 5 سال </t>
  </si>
  <si>
    <t xml:space="preserve">بيشتر از 5 سال </t>
  </si>
  <si>
    <t>سايرماشينهاي خودگردان</t>
  </si>
  <si>
    <t>كمباين  مخصوص برنج(90-70اسب بخار)</t>
  </si>
  <si>
    <t>چاپر  خود گردان ( بين 100تا200اسب بخار  )</t>
  </si>
  <si>
    <t>چاپرخود گردان ( بالاي 200 اسب بخار )</t>
  </si>
  <si>
    <t>درو گر بافه بند خود گردان غلات ( 3و4چرخ)</t>
  </si>
  <si>
    <t>دروگر خود گردان علوفه(‌2، 3و4 چرخ)</t>
  </si>
  <si>
    <t>كمباين خودگردان  سيب زميني</t>
  </si>
  <si>
    <t>كمباين خودگردان چغندر</t>
  </si>
  <si>
    <t>كمباين خودگردان پنبه</t>
  </si>
  <si>
    <t>كلتيواتور باغي</t>
  </si>
  <si>
    <t>یوروپارس</t>
  </si>
  <si>
    <t>فیات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</si>
  <si>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</si>
  <si>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</si>
  <si>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</si>
  <si>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</si>
  <si>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</si>
  <si>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</si>
  <si>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</si>
  <si>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</si>
  <si>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</si>
  <si>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</si>
  <si>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</si>
  <si>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</si>
  <si>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</si>
  <si>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</si>
  <si>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</si>
  <si>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</si>
  <si>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</si>
  <si>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</si>
  <si>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</si>
  <si>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</si>
  <si>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</si>
  <si>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</si>
  <si>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</si>
  <si>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</si>
  <si>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</si>
  <si>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</si>
  <si>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</si>
  <si>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</si>
  <si>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</si>
  <si>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سپراتور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</si>
  <si>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</si>
  <si>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</si>
  <si>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</si>
  <si>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</si>
  <si>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اگستراتور برقي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</si>
  <si>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</si>
  <si>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</si>
  <si>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</si>
  <si>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</si>
  <si>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 xml:space="preserve">شير دوش سيار 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</si>
  <si>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</si>
  <si>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</si>
  <si>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</si>
  <si>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</si>
  <si>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 ثابت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</si>
  <si>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</si>
  <si>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</si>
  <si>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</si>
  <si>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</si>
  <si>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سرد كن </t>
  </si>
  <si>
    <t>خاك ورز حفاظتي</t>
  </si>
  <si>
    <t xml:space="preserve">رديف كار پنو ماتيك </t>
  </si>
  <si>
    <t>هرس برقي</t>
  </si>
  <si>
    <t>بيلر</t>
  </si>
  <si>
    <t xml:space="preserve">فيدر ميكسر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</si>
  <si>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</si>
  <si>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</si>
  <si>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</si>
  <si>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</si>
  <si>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 xml:space="preserve">سيلو تراش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</si>
  <si>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</si>
  <si>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</si>
  <si>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</si>
  <si>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</si>
  <si>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انوع پشم چين گوسفند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</si>
  <si>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</si>
  <si>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</si>
  <si>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</si>
  <si>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</si>
  <si>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مه پاش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</si>
  <si>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</si>
  <si>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</si>
  <si>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</si>
  <si>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</si>
  <si>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ادوات مكانيزه جمع آوري كود </t>
  </si>
  <si>
    <t>روتو تيلر</t>
  </si>
  <si>
    <t>كودپاش سانتريفوژ</t>
  </si>
  <si>
    <t xml:space="preserve">گرده افشان خرما </t>
  </si>
  <si>
    <t xml:space="preserve">چغندر كن </t>
  </si>
  <si>
    <t>ميكسر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</si>
  <si>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</si>
  <si>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</si>
  <si>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</si>
  <si>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</si>
  <si>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 xml:space="preserve">آسياب </t>
  </si>
  <si>
    <t>پادلر</t>
  </si>
  <si>
    <t xml:space="preserve"> سيب زميني كار اتوماتيك </t>
  </si>
  <si>
    <t>سمپاش بوم  دارپشت تراكتور ي</t>
  </si>
  <si>
    <t>هد برداشت ذرت</t>
  </si>
  <si>
    <t>سيلو بر</t>
  </si>
  <si>
    <t>لولر</t>
  </si>
  <si>
    <t>سير كار</t>
  </si>
  <si>
    <t>سمپاش پشت تراكتوري لانسدار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</si>
  <si>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</si>
  <si>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</si>
  <si>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</si>
  <si>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</si>
  <si>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</si>
  <si>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</si>
  <si>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</si>
  <si>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</si>
  <si>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>نشاكار  برنج ( كاربر سوار شونده)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</si>
  <si>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</si>
  <si>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</si>
  <si>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</si>
  <si>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</si>
  <si>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</si>
  <si>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</si>
  <si>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</si>
  <si>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</si>
  <si>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</si>
  <si>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</si>
  <si>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</si>
  <si>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</si>
  <si>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</si>
  <si>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</si>
  <si>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</si>
  <si>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</si>
  <si>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</si>
  <si>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</si>
  <si>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</si>
  <si>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</si>
  <si>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</si>
  <si>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</si>
  <si>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</si>
  <si>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</si>
  <si>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</si>
  <si>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</si>
  <si>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</si>
  <si>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</si>
  <si>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</si>
  <si>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</si>
  <si>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</si>
  <si>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</si>
  <si>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</si>
  <si>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</si>
  <si>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</si>
  <si>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</si>
  <si>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علف بر موتوري ( حاشيه زن  )</t>
  </si>
  <si>
    <t>شيكر خودگردان</t>
  </si>
  <si>
    <t xml:space="preserve">انواع هواده پرورش ماهي  </t>
  </si>
  <si>
    <t>اتو پلار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</si>
  <si>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</si>
  <si>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</si>
  <si>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</si>
  <si>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</si>
  <si>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</si>
  <si>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</si>
  <si>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</si>
  <si>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</si>
  <si>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</si>
  <si>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</si>
  <si>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</si>
  <si>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</si>
  <si>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</si>
  <si>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روغن گير زيتون پرتابل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</si>
  <si>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</si>
  <si>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</si>
  <si>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</si>
  <si>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</si>
  <si>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</si>
  <si>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</si>
  <si>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</si>
  <si>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</si>
  <si>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</si>
  <si>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</si>
  <si>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6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</si>
  <si>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</si>
  <si>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</si>
  <si>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</si>
  <si>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</si>
  <si>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</si>
  <si>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</si>
  <si>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</si>
  <si>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</si>
  <si>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</si>
  <si>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</si>
  <si>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</si>
  <si>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</si>
  <si>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</si>
  <si>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</si>
  <si>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نمايندگي هاي فروش و  پس از فروش ماشينهاي كشاورزي</t>
  </si>
  <si>
    <t>مراكزفروش  ماشين ها وادوات كشاورزي</t>
  </si>
  <si>
    <t>ثبت شده</t>
  </si>
  <si>
    <t>داراي واحد مكانيزاسيون</t>
  </si>
  <si>
    <t>فعال</t>
  </si>
  <si>
    <t>تعداد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</si>
  <si>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</si>
  <si>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</si>
  <si>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 xml:space="preserve">a &gt;25     </t>
  </si>
  <si>
    <t>آمار  کل ماشينها ي خود گردان  شهرستان آران و بیدگل در سال 98</t>
  </si>
  <si>
    <t>اطلاعات شركت ها ،فروشگاهها  و . . . . شهرستان  آران و بیدگل   در سال 98</t>
  </si>
  <si>
    <t>ليست ادوات كشاورزي شهرستان آران و بیدگل درسال 98</t>
  </si>
  <si>
    <t>آمار  ماشينها ي خود گردان  شهرستان آران و بیدگل در سال 98 ( راننده هاي حرفه اي)</t>
  </si>
  <si>
    <t>آمار  ماشينها ي خود گردان  شهرستان آران و بیدگل  در سال 98 ( شركت ها)</t>
  </si>
  <si>
    <r>
      <t>هرس ماشيني  :‌ هرس با دستگاه هرس</t>
    </r>
    <r>
      <rPr>
        <sz val="8"/>
        <color rgb="FFFF000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</si>
  <si>
    <r>
      <t>تهيه بستر  : سطح عمليات‌خاكورزي وچاله كني در احداث</t>
    </r>
    <r>
      <rPr>
        <sz val="8"/>
        <color rgb="FFFF000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</si>
  <si>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 xml:space="preserve">احداث ‌: منظور سطح </t>
    </r>
    <r>
      <rPr>
        <sz val="8"/>
        <color rgb="FFFF000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</si>
  <si>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t>باغات درجه 3  :  باغاتي كه امكان تردد  تراكتور در داخل آنها موجود ندارد وعمليات فقط با دستگاههاي پرتابل  يا ثابت انجام ميگردد.</t>
  </si>
  <si>
    <r>
      <t xml:space="preserve">باغات درجه 2  :  باغاتي كه امكان فعاليت در بين رديفها  فقط با </t>
    </r>
    <r>
      <rPr>
        <sz val="8"/>
        <color rgb="FFFF000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</si>
  <si>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r>
      <t xml:space="preserve">باغات درجه  1  :  باغاتي كه امكان فعاليت در بين رديفها  با  اكثر </t>
    </r>
    <r>
      <rPr>
        <sz val="8"/>
        <color rgb="FFFF000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</si>
  <si>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t>سطح مكانيزه</t>
  </si>
  <si>
    <t>نخيلات</t>
  </si>
  <si>
    <t>پسته</t>
  </si>
  <si>
    <t>هسته دارها</t>
  </si>
  <si>
    <t>انار</t>
  </si>
  <si>
    <t>زيتون</t>
  </si>
  <si>
    <t>گردو</t>
  </si>
  <si>
    <t>بادام</t>
  </si>
  <si>
    <t>انگور</t>
  </si>
  <si>
    <t>سيب ودانه دارها</t>
  </si>
  <si>
    <t>شيمايي</t>
  </si>
  <si>
    <t xml:space="preserve">دامي </t>
  </si>
  <si>
    <t>موتوري</t>
  </si>
  <si>
    <t>توربيني</t>
  </si>
  <si>
    <t xml:space="preserve"> تراكتوري لانس دار</t>
  </si>
  <si>
    <t>درجه3</t>
  </si>
  <si>
    <t>درجه 2</t>
  </si>
  <si>
    <t>درجه 1</t>
  </si>
  <si>
    <t>جمع بارور</t>
  </si>
  <si>
    <t>با ماشين</t>
  </si>
  <si>
    <t>آبياري تحت فشار</t>
  </si>
  <si>
    <t>سرشاخه خرد كن</t>
  </si>
  <si>
    <t>هرس ماشيني</t>
  </si>
  <si>
    <t>كود دهي</t>
  </si>
  <si>
    <t>سمپاشي علفهاي هرز</t>
  </si>
  <si>
    <t>سمپاشي افات وامراض</t>
  </si>
  <si>
    <t>خاكورزي</t>
  </si>
  <si>
    <t>سطح غير مكانيزه</t>
  </si>
  <si>
    <t>چاله كني</t>
  </si>
  <si>
    <t xml:space="preserve">خاكورزي </t>
  </si>
  <si>
    <t xml:space="preserve"> باغات بارور</t>
  </si>
  <si>
    <t>احداث</t>
  </si>
  <si>
    <t>برداشت</t>
  </si>
  <si>
    <t>داشت</t>
  </si>
  <si>
    <t>تهيه بستر</t>
  </si>
  <si>
    <t>سطح ( هكتار)</t>
  </si>
  <si>
    <t>متوسط عملكرد( گيلو گرم در هكتار)</t>
  </si>
  <si>
    <t>سطح غير قابل مكانيزه</t>
  </si>
  <si>
    <t>سطح زيركشت( هكتار)</t>
  </si>
  <si>
    <t>نام محصول</t>
  </si>
  <si>
    <t>رديف</t>
  </si>
  <si>
    <t xml:space="preserve">وضعيت درجه مكانيز اسيون موجود محصولات عمده باغی شهرستان  آران و بیدگل  در سال98   </t>
  </si>
  <si>
    <t>درجه زراعي وباغي سال 97</t>
  </si>
  <si>
    <t>درجه كل</t>
  </si>
  <si>
    <t>ريك</t>
  </si>
  <si>
    <t>ساقه خرد كن</t>
  </si>
  <si>
    <t xml:space="preserve"> انواع موور( موور ، سواتر و. . .)</t>
  </si>
  <si>
    <t>چاپر</t>
  </si>
  <si>
    <t>مجموعه برداشت مکانیزه ویژه محصول</t>
  </si>
  <si>
    <t>دروگر</t>
  </si>
  <si>
    <t xml:space="preserve">کمباین </t>
  </si>
  <si>
    <t>سله شكني،خاكدهي پاي بوته</t>
  </si>
  <si>
    <t xml:space="preserve"> كلتيواتور ،‌وجین </t>
  </si>
  <si>
    <t>سمپاش شاسي بلند</t>
  </si>
  <si>
    <t xml:space="preserve">میکرونر </t>
  </si>
  <si>
    <t>سمپاش الکترواستاتیک</t>
  </si>
  <si>
    <t>سمپاش توربینی</t>
  </si>
  <si>
    <t>سمپاشی بومدار</t>
  </si>
  <si>
    <t>سمپاش لانس دار - موتوری</t>
  </si>
  <si>
    <t xml:space="preserve">مبارزه با آفات وبيماريها </t>
  </si>
  <si>
    <t>سمپاش الکترواستاتیک،</t>
  </si>
  <si>
    <t>كنترل علفهاي هرز</t>
  </si>
  <si>
    <t>بذرپاشی (سانتریفوژ)</t>
  </si>
  <si>
    <t>غده کار</t>
  </si>
  <si>
    <t>ریزدانه کار</t>
  </si>
  <si>
    <t>نشاءکار( برنج وسبزي وصيفي)</t>
  </si>
  <si>
    <t>رديفكار</t>
  </si>
  <si>
    <t xml:space="preserve">خطي كار </t>
  </si>
  <si>
    <t>کشت مستقیم(خطي كار رديفكار)</t>
  </si>
  <si>
    <t xml:space="preserve">کمبینات </t>
  </si>
  <si>
    <t>کاشت</t>
  </si>
  <si>
    <t>شیپرزنی / پادلر</t>
  </si>
  <si>
    <t>تسطیح ليزري( لولر ليزري)</t>
  </si>
  <si>
    <t xml:space="preserve"> تسطیح مرسوم( لولر معمولي)</t>
  </si>
  <si>
    <t>تسطيح نسبي</t>
  </si>
  <si>
    <t>خرد كردن كلوخه ها(‌ادوات فعال: رتيواتور، روتوتيلر، سيكلوتيلر،پادلر در شاليزار...)</t>
  </si>
  <si>
    <t>خرد كردن كلوخه ها(‌ادوات غير فعال: ديسك، انواع كلتيواتور، ...)</t>
  </si>
  <si>
    <t>خاكورزي ثانويه</t>
  </si>
  <si>
    <t>خاك ورزي حفاظتي مركب</t>
  </si>
  <si>
    <t>گاواهن قلمی( چيزل ، چيزل پكر و. . . .)</t>
  </si>
  <si>
    <t>گاوآهن برگرداندار (4)</t>
  </si>
  <si>
    <t xml:space="preserve"> خاك ورزي اوليه </t>
  </si>
  <si>
    <t>سطح غير قابل مكانيزه(3)</t>
  </si>
  <si>
    <t>سطح كم /بدون خاكورزي ( كمبينات +كشت مستقيم)(2)</t>
  </si>
  <si>
    <t>سطح زیرکشت (2)</t>
  </si>
  <si>
    <t>درحه عمليات</t>
  </si>
  <si>
    <t>حبوبات ديم</t>
  </si>
  <si>
    <t>حبوبات آبي</t>
  </si>
  <si>
    <t>پياز</t>
  </si>
  <si>
    <t>برنج</t>
  </si>
  <si>
    <t>سيب زميني</t>
  </si>
  <si>
    <t>چغندر قند</t>
  </si>
  <si>
    <t>يونجه</t>
  </si>
  <si>
    <t>دانه هاي روغني</t>
  </si>
  <si>
    <t>ذرت دانه اي</t>
  </si>
  <si>
    <t>ذرت علوفه اي</t>
  </si>
  <si>
    <t>پنبه</t>
  </si>
  <si>
    <t>جو ديم</t>
  </si>
  <si>
    <t>جوآبي</t>
  </si>
  <si>
    <t>گندم ديم</t>
  </si>
  <si>
    <t>گندم آبي</t>
  </si>
  <si>
    <t>نوع عملیات</t>
  </si>
  <si>
    <t>وضعيت درجه مكانيزاسيون موجود محصولات عمده زراعی شهرستان آران و بیدگل در سال 98-97 ( به هكتار)</t>
  </si>
  <si>
    <t>ميانگين 5 ساله</t>
  </si>
  <si>
    <t>96-97</t>
  </si>
  <si>
    <t>94-95</t>
  </si>
  <si>
    <t>93-94</t>
  </si>
  <si>
    <t>92-93</t>
  </si>
  <si>
    <t>91-92</t>
  </si>
  <si>
    <t>سال زراعي</t>
  </si>
  <si>
    <t>سطح باغيات درجه 1،2،3</t>
  </si>
  <si>
    <t>ضريب( واقعي ستون 9-  استاندارد ستون 10)</t>
  </si>
  <si>
    <t xml:space="preserve"> ميانگين 5 ساله سطح باغات</t>
  </si>
  <si>
    <t>جمع توان</t>
  </si>
  <si>
    <t>انواع سمپاش موتوری پشتی      ،فرقوني وزنبه اي</t>
  </si>
  <si>
    <t xml:space="preserve"> انواع تیلر</t>
  </si>
  <si>
    <t>%50توان</t>
  </si>
  <si>
    <t>بيش از5 سال</t>
  </si>
  <si>
    <t>%75توان</t>
  </si>
  <si>
    <t>تا5 سال</t>
  </si>
  <si>
    <t xml:space="preserve">انواع تيلر ،دروگر،سمپاش موتوري (پشتي ،فرقوني وزنبه اي)  </t>
  </si>
  <si>
    <t>ساير( تو تراكst400)</t>
  </si>
  <si>
    <t>ساير-فورد و اذر 344- سام</t>
  </si>
  <si>
    <t>كلاس آریون 640</t>
  </si>
  <si>
    <t>باغي bcs</t>
  </si>
  <si>
    <t>کلاس630C</t>
  </si>
  <si>
    <t>تيم 1003</t>
  </si>
  <si>
    <t>لديني165</t>
  </si>
  <si>
    <t>لديني135</t>
  </si>
  <si>
    <t>بلاروس921</t>
  </si>
  <si>
    <t>بلاروس800</t>
  </si>
  <si>
    <t>تافه</t>
  </si>
  <si>
    <t>یوتو1204</t>
  </si>
  <si>
    <t>يوتو904</t>
  </si>
  <si>
    <t>ارويد404</t>
  </si>
  <si>
    <t>ارويد354</t>
  </si>
  <si>
    <t>ارويد254</t>
  </si>
  <si>
    <t>اکراین</t>
  </si>
  <si>
    <t>سام 95</t>
  </si>
  <si>
    <t>سام 150</t>
  </si>
  <si>
    <t>ITM750</t>
  </si>
  <si>
    <t>ماهیندرا 6000</t>
  </si>
  <si>
    <t>هلدر</t>
  </si>
  <si>
    <t>فیات 6000</t>
  </si>
  <si>
    <t>فيات640</t>
  </si>
  <si>
    <t>DTMداروانا200</t>
  </si>
  <si>
    <t>ایساکی</t>
  </si>
  <si>
    <t>کوبوتا</t>
  </si>
  <si>
    <t>گلدونی 341</t>
  </si>
  <si>
    <t>گلدونی 230</t>
  </si>
  <si>
    <t>گلدونی 950</t>
  </si>
  <si>
    <t>گلدونی 930</t>
  </si>
  <si>
    <t>گلدونی 938</t>
  </si>
  <si>
    <t>گلدونی238</t>
  </si>
  <si>
    <t>تيم904</t>
  </si>
  <si>
    <t>تيم554</t>
  </si>
  <si>
    <t>بی ام800</t>
  </si>
  <si>
    <t>بی ام650</t>
  </si>
  <si>
    <t>بی ام600</t>
  </si>
  <si>
    <t>یوروپارس 824</t>
  </si>
  <si>
    <t>یوروپارس 404</t>
  </si>
  <si>
    <t>یوروپارس 400</t>
  </si>
  <si>
    <t>یوروپارس50B</t>
  </si>
  <si>
    <t>والتراT171</t>
  </si>
  <si>
    <t>والترا 8400</t>
  </si>
  <si>
    <t>نیوهلند7030</t>
  </si>
  <si>
    <t>نیوهلند6090</t>
  </si>
  <si>
    <t>نیوهلند155</t>
  </si>
  <si>
    <t>نیوهلند125</t>
  </si>
  <si>
    <t>جاندیر4560</t>
  </si>
  <si>
    <t>جاندیر4450</t>
  </si>
  <si>
    <t>جاندیر 6610</t>
  </si>
  <si>
    <t>جاندیر4230</t>
  </si>
  <si>
    <t>جاندیر3350</t>
  </si>
  <si>
    <t>جاندیر3140</t>
  </si>
  <si>
    <t>جاندیر3130</t>
  </si>
  <si>
    <t>جاندیر2130</t>
  </si>
  <si>
    <t>جاندیر2040</t>
  </si>
  <si>
    <t>جاندیر2030</t>
  </si>
  <si>
    <t>جاندیر1030</t>
  </si>
  <si>
    <t>فرگوسن 6290</t>
  </si>
  <si>
    <t>فرگوسن1135</t>
  </si>
  <si>
    <t>فرگوسن1105</t>
  </si>
  <si>
    <t>فرگوسن 399</t>
  </si>
  <si>
    <t>فرگوسن800</t>
  </si>
  <si>
    <t>فرگوسن485</t>
  </si>
  <si>
    <t>فرگوسن475</t>
  </si>
  <si>
    <t>فرگوسن299</t>
  </si>
  <si>
    <t>فرگوسن 185</t>
  </si>
  <si>
    <t>فرگوسن 285</t>
  </si>
  <si>
    <t>فرگوسن165</t>
  </si>
  <si>
    <t>فرگوسن 470</t>
  </si>
  <si>
    <t>فرگوسن135</t>
  </si>
  <si>
    <t>فرگوسن240</t>
  </si>
  <si>
    <t>يونيورسال(روماني)650</t>
  </si>
  <si>
    <t>يونيورسال(روماني)455</t>
  </si>
  <si>
    <t>تراكتور</t>
  </si>
  <si>
    <t>بيش از 13 سال</t>
  </si>
  <si>
    <t>تا 13 سال</t>
  </si>
  <si>
    <t>عمر ماشين(سال)</t>
  </si>
  <si>
    <t xml:space="preserve">مجموع توان استاندارد ( اسب بخار) </t>
  </si>
  <si>
    <t xml:space="preserve">       مجموع توان واقعي (اسب بخار)</t>
  </si>
  <si>
    <t>تعداد(دستگاه )</t>
  </si>
  <si>
    <t>ضريب استفاده در باغات</t>
  </si>
  <si>
    <t>توان       (اسب بخار)</t>
  </si>
  <si>
    <t>نام ماشين</t>
  </si>
  <si>
    <t>جدول محاسبه سطح (ضريب) واقعي واستاندارد مكانيزاسيون باغات شهرستان ..... -  درسال98</t>
  </si>
  <si>
    <t>95-96</t>
  </si>
  <si>
    <t>سطح باغي</t>
  </si>
  <si>
    <t>سطح زراعي</t>
  </si>
  <si>
    <t>ضريب( واقعي ستون 11-  استاندارد ستون 12)</t>
  </si>
  <si>
    <t>سطح زير كشت</t>
  </si>
  <si>
    <t>كلتيواتور دو چرخ باغي</t>
  </si>
  <si>
    <t>انواع سمپاش موتوری پشتی،فرقوني وزنبه اي</t>
  </si>
  <si>
    <t>يونجه چين  (3،2و4چرخ)</t>
  </si>
  <si>
    <t>انواع دروگر  غلات ( 3و4 چرخ)</t>
  </si>
  <si>
    <t>کمباین نیکان</t>
  </si>
  <si>
    <t>کمباین ساینگ یانگ</t>
  </si>
  <si>
    <t>چاپر خودگردان كلاس</t>
  </si>
  <si>
    <t>چاپر خودگردان روسي</t>
  </si>
  <si>
    <t>کمباین برنج ICR20</t>
  </si>
  <si>
    <t>کمباین برنج سینا</t>
  </si>
  <si>
    <t>كمباين برنج سوزكي</t>
  </si>
  <si>
    <t>كمباين برنج فوتون23</t>
  </si>
  <si>
    <t>كمباين دروگر گردستان</t>
  </si>
  <si>
    <t>سمپو65</t>
  </si>
  <si>
    <t>كلاس مدیون</t>
  </si>
  <si>
    <t>فرگوسن520</t>
  </si>
  <si>
    <t>کلاس</t>
  </si>
  <si>
    <t>سهند 68S</t>
  </si>
  <si>
    <t>نیوهلند 5070</t>
  </si>
  <si>
    <t>نیوهلند TC56</t>
  </si>
  <si>
    <t>جاندیر1165</t>
  </si>
  <si>
    <t>جاندیر1055</t>
  </si>
  <si>
    <t>جاندیر955</t>
  </si>
  <si>
    <t>بيش از  13سال</t>
  </si>
  <si>
    <t>تا 13سال</t>
  </si>
  <si>
    <t>كمباين وچاپر خودگردان</t>
  </si>
  <si>
    <t>جدول  محاسبه سطح (ضريب) واقعي واستاندارد مكانيزاسيون كشاورزی شهرستان  آران و بیدگل در سال 98   ( زراعي -باغي)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</si>
</sst>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sz val="11"/>
      <color indexed="8"/>
      <name val="Arial"/>
      <family val="2"/>
    </font>
    <font>
      <b/>
      <sz val="6"/>
      <color theme="1"/>
      <name val="B Titr"/>
      <charset val="178"/>
    </font>
    <font>
      <sz val="6"/>
      <color theme="1"/>
      <name val="Calibri"/>
      <family val="2"/>
      <charset val="178"/>
      <scheme val="minor"/>
    </font>
    <font>
      <b/>
      <sz val="6"/>
      <color indexed="8"/>
      <name val="B Titr"/>
      <charset val="178"/>
    </font>
    <font>
      <sz val="6"/>
      <color theme="1"/>
      <name val="B Titr"/>
      <charset val="178"/>
    </font>
    <font>
      <b/>
      <sz val="6"/>
      <color theme="1"/>
      <name val="Calibri"/>
      <family val="2"/>
    </font>
    <font>
      <sz val="8"/>
      <name val="B Titr"/>
      <charset val="178"/>
    </font>
    <font>
      <sz val="8"/>
      <color rgb="FFFF0000"/>
      <name val="B Titr"/>
      <charset val="178"/>
    </font>
    <font>
      <sz val="10"/>
      <name val="Arial"/>
      <family val="2"/>
    </font>
    <font>
      <sz val="7"/>
      <name val="Arial"/>
      <family val="2"/>
    </font>
    <font>
      <sz val="7"/>
      <name val="B Titr"/>
      <charset val="178"/>
    </font>
    <font>
      <sz val="10"/>
      <name val="B Titr"/>
      <charset val="178"/>
    </font>
    <font>
      <sz val="8"/>
      <color theme="1"/>
      <name val="B Titr"/>
      <charset val="178"/>
    </font>
    <font>
      <i/>
      <sz val="7"/>
      <name val="B Titr"/>
      <charset val="178"/>
    </font>
    <font>
      <shadow/>
      <sz val="7"/>
      <color indexed="8"/>
      <name val="B Titr"/>
      <charset val="178"/>
    </font>
    <font>
      <sz val="7"/>
      <color indexed="8"/>
      <name val="B Titr"/>
      <charset val="178"/>
    </font>
    <font>
      <b/>
      <shadow/>
      <sz val="7"/>
      <color indexed="8"/>
      <name val="B Titr"/>
      <charset val="178"/>
    </font>
    <font>
      <b/>
      <sz val="7"/>
      <color indexed="8"/>
      <name val="B Mitra"/>
      <charset val="178"/>
    </font>
    <font>
      <b/>
      <sz val="11"/>
      <name val="B Titr"/>
      <charset val="178"/>
    </font>
    <font>
      <sz val="7"/>
      <color theme="1"/>
      <name val="Calibri"/>
      <family val="2"/>
      <charset val="178"/>
      <scheme val="minor"/>
    </font>
    <font>
      <sz val="6"/>
      <name val="B Titr"/>
      <charset val="178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6"/>
      <color indexed="8"/>
      <name val="B Titr"/>
      <charset val="178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20" fillId="0" borderId="0"/>
    <xf numFmtId="0" fontId="20" fillId="0" borderId="0"/>
    <xf numFmtId="0" fontId="20" fillId="0" borderId="0"/>
  </cellStyleXfs>
  <cellXfs count="343">
    <xf numFmtId="0" fontId="0" fillId="0" borderId="0" xfId="0"/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0" borderId="0" xfId="0" applyFont="1"/>
    <xf numFmtId="0" fontId="13" fillId="7" borderId="2" xfId="0" applyFont="1" applyFill="1" applyBorder="1" applyAlignment="1">
      <alignment horizontal="center" vertical="top" wrapText="1" readingOrder="2"/>
    </xf>
    <xf numFmtId="0" fontId="15" fillId="0" borderId="2" xfId="1" applyFont="1" applyBorder="1" applyAlignment="1">
      <alignment horizontal="left" vertical="top" wrapText="1" readingOrder="2"/>
    </xf>
    <xf numFmtId="0" fontId="13" fillId="7" borderId="11" xfId="0" applyFont="1" applyFill="1" applyBorder="1" applyAlignment="1">
      <alignment horizontal="center" vertical="top" wrapText="1" readingOrder="2"/>
    </xf>
    <xf numFmtId="0" fontId="13" fillId="2" borderId="2" xfId="0" applyFont="1" applyFill="1" applyBorder="1" applyAlignment="1">
      <alignment horizontal="center" vertical="top" wrapText="1" readingOrder="2"/>
    </xf>
    <xf numFmtId="0" fontId="13" fillId="5" borderId="2" xfId="0" applyFont="1" applyFill="1" applyBorder="1" applyAlignment="1">
      <alignment horizontal="center" vertical="top" wrapText="1" readingOrder="2"/>
    </xf>
    <xf numFmtId="0" fontId="16" fillId="0" borderId="0" xfId="0" applyFont="1"/>
    <xf numFmtId="0" fontId="10" fillId="8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left" vertical="top" wrapText="1" readingOrder="2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top" wrapText="1" readingOrder="2"/>
    </xf>
    <xf numFmtId="0" fontId="13" fillId="7" borderId="5" xfId="0" applyFont="1" applyFill="1" applyBorder="1" applyAlignment="1">
      <alignment horizontal="center" vertical="top" wrapText="1" readingOrder="2"/>
    </xf>
    <xf numFmtId="0" fontId="13" fillId="7" borderId="6" xfId="0" applyFont="1" applyFill="1" applyBorder="1" applyAlignment="1">
      <alignment horizontal="center" vertical="top" wrapText="1" readingOrder="2"/>
    </xf>
    <xf numFmtId="0" fontId="10" fillId="8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right"/>
    </xf>
    <xf numFmtId="0" fontId="21" fillId="0" borderId="0" xfId="2" applyFont="1" applyProtection="1">
      <protection locked="0"/>
    </xf>
    <xf numFmtId="1" fontId="22" fillId="9" borderId="2" xfId="2" applyNumberFormat="1" applyFont="1" applyFill="1" applyBorder="1" applyAlignment="1" applyProtection="1">
      <alignment horizontal="center" vertical="center"/>
      <protection locked="0"/>
    </xf>
    <xf numFmtId="164" fontId="22" fillId="5" borderId="0" xfId="2" applyNumberFormat="1" applyFont="1" applyFill="1" applyBorder="1" applyAlignment="1" applyProtection="1">
      <alignment horizontal="center" vertical="center"/>
    </xf>
    <xf numFmtId="164" fontId="22" fillId="10" borderId="2" xfId="2" applyNumberFormat="1" applyFont="1" applyFill="1" applyBorder="1" applyAlignment="1" applyProtection="1">
      <alignment horizontal="center" vertical="center"/>
    </xf>
    <xf numFmtId="164" fontId="22" fillId="11" borderId="2" xfId="2" applyNumberFormat="1" applyFont="1" applyFill="1" applyBorder="1" applyAlignment="1" applyProtection="1">
      <alignment horizontal="center" vertical="center"/>
    </xf>
    <xf numFmtId="164" fontId="22" fillId="3" borderId="2" xfId="2" applyNumberFormat="1" applyFont="1" applyFill="1" applyBorder="1" applyAlignment="1" applyProtection="1">
      <alignment horizontal="center" vertical="center"/>
    </xf>
    <xf numFmtId="164" fontId="22" fillId="9" borderId="2" xfId="2" applyNumberFormat="1" applyFont="1" applyFill="1" applyBorder="1" applyAlignment="1" applyProtection="1">
      <alignment horizontal="center" vertical="center"/>
    </xf>
    <xf numFmtId="164" fontId="22" fillId="0" borderId="2" xfId="2" applyNumberFormat="1" applyFont="1" applyBorder="1" applyAlignment="1" applyProtection="1">
      <alignment horizontal="center" vertical="center"/>
      <protection locked="0"/>
    </xf>
    <xf numFmtId="1" fontId="22" fillId="12" borderId="2" xfId="2" applyNumberFormat="1" applyFont="1" applyFill="1" applyBorder="1" applyAlignment="1" applyProtection="1">
      <alignment horizontal="center" vertical="center"/>
      <protection locked="0"/>
    </xf>
    <xf numFmtId="164" fontId="22" fillId="13" borderId="2" xfId="2" applyNumberFormat="1" applyFont="1" applyFill="1" applyBorder="1" applyAlignment="1" applyProtection="1">
      <alignment horizontal="center" vertical="center"/>
      <protection locked="0"/>
    </xf>
    <xf numFmtId="1" fontId="22" fillId="5" borderId="2" xfId="2" applyNumberFormat="1" applyFont="1" applyFill="1" applyBorder="1" applyAlignment="1" applyProtection="1">
      <alignment horizontal="center" vertical="center"/>
      <protection locked="0"/>
    </xf>
    <xf numFmtId="1" fontId="22" fillId="14" borderId="2" xfId="2" applyNumberFormat="1" applyFont="1" applyFill="1" applyBorder="1" applyAlignment="1" applyProtection="1">
      <alignment horizontal="center" vertical="center"/>
      <protection locked="0"/>
    </xf>
    <xf numFmtId="1" fontId="22" fillId="13" borderId="2" xfId="3" applyNumberFormat="1" applyFont="1" applyFill="1" applyBorder="1" applyAlignment="1" applyProtection="1">
      <alignment horizontal="center" vertical="center"/>
      <protection locked="0"/>
    </xf>
    <xf numFmtId="1" fontId="22" fillId="15" borderId="2" xfId="2" applyNumberFormat="1" applyFont="1" applyFill="1" applyBorder="1" applyAlignment="1" applyProtection="1">
      <alignment horizontal="center" vertical="center"/>
      <protection locked="0"/>
    </xf>
    <xf numFmtId="1" fontId="22" fillId="16" borderId="2" xfId="2" applyNumberFormat="1" applyFont="1" applyFill="1" applyBorder="1" applyAlignment="1" applyProtection="1">
      <alignment horizontal="center" vertical="center"/>
      <protection locked="0"/>
    </xf>
    <xf numFmtId="1" fontId="22" fillId="13" borderId="2" xfId="2" applyNumberFormat="1" applyFont="1" applyFill="1" applyBorder="1" applyAlignment="1" applyProtection="1">
      <alignment horizontal="center" vertical="center"/>
      <protection locked="0"/>
    </xf>
    <xf numFmtId="164" fontId="22" fillId="12" borderId="2" xfId="2" applyNumberFormat="1" applyFont="1" applyFill="1" applyBorder="1" applyAlignment="1" applyProtection="1">
      <alignment horizontal="center" vertical="center"/>
      <protection locked="0"/>
    </xf>
    <xf numFmtId="164" fontId="22" fillId="12" borderId="2" xfId="2" applyNumberFormat="1" applyFont="1" applyFill="1" applyBorder="1" applyAlignment="1" applyProtection="1">
      <alignment horizontal="center" vertical="center"/>
      <protection locked="0"/>
    </xf>
    <xf numFmtId="164" fontId="22" fillId="12" borderId="7" xfId="2" applyNumberFormat="1" applyFont="1" applyFill="1" applyBorder="1" applyAlignment="1" applyProtection="1">
      <alignment horizontal="center" vertical="center"/>
      <protection locked="0"/>
    </xf>
    <xf numFmtId="164" fontId="22" fillId="17" borderId="2" xfId="2" applyNumberFormat="1" applyFont="1" applyFill="1" applyBorder="1" applyAlignment="1" applyProtection="1">
      <alignment vertical="center"/>
      <protection locked="0"/>
    </xf>
    <xf numFmtId="164" fontId="22" fillId="17" borderId="7" xfId="2" applyNumberFormat="1" applyFont="1" applyFill="1" applyBorder="1" applyAlignment="1" applyProtection="1">
      <alignment horizontal="center" vertical="center"/>
      <protection locked="0"/>
    </xf>
    <xf numFmtId="164" fontId="22" fillId="17" borderId="6" xfId="2" applyNumberFormat="1" applyFont="1" applyFill="1" applyBorder="1" applyAlignment="1" applyProtection="1">
      <alignment horizontal="center" vertical="center"/>
      <protection locked="0"/>
    </xf>
    <xf numFmtId="164" fontId="22" fillId="17" borderId="5" xfId="2" applyNumberFormat="1" applyFont="1" applyFill="1" applyBorder="1" applyAlignment="1" applyProtection="1">
      <alignment horizontal="center" vertical="center"/>
      <protection locked="0"/>
    </xf>
    <xf numFmtId="164" fontId="22" fillId="17" borderId="4" xfId="2" applyNumberFormat="1" applyFont="1" applyFill="1" applyBorder="1" applyAlignment="1" applyProtection="1">
      <alignment horizontal="center" vertical="center"/>
      <protection locked="0"/>
    </xf>
    <xf numFmtId="164" fontId="22" fillId="12" borderId="3" xfId="2" applyNumberFormat="1" applyFont="1" applyFill="1" applyBorder="1" applyAlignment="1" applyProtection="1">
      <alignment horizontal="center" vertical="center"/>
      <protection locked="0"/>
    </xf>
    <xf numFmtId="164" fontId="22" fillId="12" borderId="11" xfId="2" applyNumberFormat="1" applyFont="1" applyFill="1" applyBorder="1" applyAlignment="1" applyProtection="1">
      <alignment horizontal="center" vertical="center"/>
      <protection locked="0"/>
    </xf>
    <xf numFmtId="164" fontId="22" fillId="17" borderId="11" xfId="2" applyNumberFormat="1" applyFont="1" applyFill="1" applyBorder="1" applyAlignment="1" applyProtection="1">
      <alignment horizontal="center" vertical="center"/>
      <protection locked="0"/>
    </xf>
    <xf numFmtId="164" fontId="22" fillId="17" borderId="14" xfId="2" applyNumberFormat="1" applyFont="1" applyFill="1" applyBorder="1" applyAlignment="1" applyProtection="1">
      <alignment horizontal="center" vertical="center" wrapText="1"/>
      <protection locked="0"/>
    </xf>
    <xf numFmtId="164" fontId="22" fillId="17" borderId="1" xfId="2" applyNumberFormat="1" applyFont="1" applyFill="1" applyBorder="1" applyAlignment="1" applyProtection="1">
      <alignment horizontal="center" vertical="center" wrapText="1"/>
      <protection locked="0"/>
    </xf>
    <xf numFmtId="164" fontId="22" fillId="17" borderId="15" xfId="2" applyNumberFormat="1" applyFont="1" applyFill="1" applyBorder="1" applyAlignment="1" applyProtection="1">
      <alignment horizontal="center" vertical="center" wrapText="1"/>
      <protection locked="0"/>
    </xf>
    <xf numFmtId="164" fontId="22" fillId="17" borderId="8" xfId="2" applyNumberFormat="1" applyFont="1" applyFill="1" applyBorder="1" applyAlignment="1" applyProtection="1">
      <alignment horizontal="center" vertical="center" wrapText="1"/>
      <protection locked="0"/>
    </xf>
    <xf numFmtId="164" fontId="22" fillId="17" borderId="9" xfId="2" applyNumberFormat="1" applyFont="1" applyFill="1" applyBorder="1" applyAlignment="1" applyProtection="1">
      <alignment horizontal="center" vertical="center" wrapText="1"/>
      <protection locked="0"/>
    </xf>
    <xf numFmtId="164" fontId="22" fillId="17" borderId="10" xfId="2" applyNumberFormat="1" applyFont="1" applyFill="1" applyBorder="1" applyAlignment="1" applyProtection="1">
      <alignment horizontal="center" vertical="center" wrapText="1"/>
      <protection locked="0"/>
    </xf>
    <xf numFmtId="164" fontId="22" fillId="17" borderId="3" xfId="2" applyNumberFormat="1" applyFont="1" applyFill="1" applyBorder="1" applyAlignment="1" applyProtection="1">
      <alignment horizontal="center" vertical="center"/>
      <protection locked="0"/>
    </xf>
    <xf numFmtId="164" fontId="23" fillId="17" borderId="6" xfId="2" applyNumberFormat="1" applyFont="1" applyFill="1" applyBorder="1" applyAlignment="1" applyProtection="1">
      <alignment horizontal="center" vertical="center"/>
      <protection locked="0"/>
    </xf>
    <xf numFmtId="164" fontId="23" fillId="17" borderId="5" xfId="2" applyNumberFormat="1" applyFont="1" applyFill="1" applyBorder="1" applyAlignment="1" applyProtection="1">
      <alignment horizontal="center" vertical="center"/>
      <protection locked="0"/>
    </xf>
    <xf numFmtId="164" fontId="23" fillId="17" borderId="4" xfId="2" applyNumberFormat="1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/>
    <xf numFmtId="164" fontId="24" fillId="2" borderId="2" xfId="0" applyNumberFormat="1" applyFont="1" applyFill="1" applyBorder="1" applyAlignment="1">
      <alignment horizontal="center" vertical="center"/>
    </xf>
    <xf numFmtId="2" fontId="24" fillId="2" borderId="2" xfId="0" applyNumberFormat="1" applyFont="1" applyFill="1" applyBorder="1" applyAlignment="1">
      <alignment horizontal="center" vertical="center"/>
    </xf>
    <xf numFmtId="2" fontId="22" fillId="5" borderId="2" xfId="2" applyNumberFormat="1" applyFont="1" applyFill="1" applyBorder="1" applyProtection="1"/>
    <xf numFmtId="2" fontId="25" fillId="11" borderId="2" xfId="0" applyNumberFormat="1" applyFont="1" applyFill="1" applyBorder="1" applyProtection="1"/>
    <xf numFmtId="0" fontId="22" fillId="0" borderId="5" xfId="2" applyFont="1" applyBorder="1" applyAlignment="1" applyProtection="1">
      <alignment horizontal="center"/>
      <protection locked="0"/>
    </xf>
    <xf numFmtId="0" fontId="22" fillId="0" borderId="4" xfId="2" applyFont="1" applyBorder="1" applyAlignment="1" applyProtection="1">
      <alignment horizontal="center"/>
      <protection locked="0"/>
    </xf>
    <xf numFmtId="0" fontId="22" fillId="0" borderId="2" xfId="2" applyFont="1" applyBorder="1" applyProtection="1"/>
    <xf numFmtId="0" fontId="26" fillId="18" borderId="2" xfId="2" applyFont="1" applyFill="1" applyBorder="1" applyAlignment="1" applyProtection="1">
      <alignment horizontal="center" vertical="center" wrapText="1" readingOrder="2"/>
      <protection locked="0"/>
    </xf>
    <xf numFmtId="0" fontId="26" fillId="18" borderId="5" xfId="2" applyFont="1" applyFill="1" applyBorder="1" applyAlignment="1" applyProtection="1">
      <alignment horizontal="center" vertical="center" wrapText="1" readingOrder="2"/>
      <protection locked="0"/>
    </xf>
    <xf numFmtId="0" fontId="27" fillId="19" borderId="5" xfId="2" applyFont="1" applyFill="1" applyBorder="1" applyAlignment="1" applyProtection="1">
      <alignment horizontal="center" vertical="center" wrapText="1" readingOrder="2"/>
      <protection locked="0"/>
    </xf>
    <xf numFmtId="0" fontId="4" fillId="20" borderId="1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20" borderId="15" xfId="2" applyFont="1" applyFill="1" applyBorder="1" applyAlignment="1" applyProtection="1">
      <alignment horizontal="center" vertical="center" textRotation="90" wrapText="1" readingOrder="2"/>
      <protection locked="0"/>
    </xf>
    <xf numFmtId="0" fontId="27" fillId="19" borderId="2" xfId="2" applyFont="1" applyFill="1" applyBorder="1" applyAlignment="1" applyProtection="1">
      <alignment horizontal="center" vertical="center" wrapText="1" readingOrder="2"/>
      <protection locked="0"/>
    </xf>
    <xf numFmtId="0" fontId="4" fillId="20" borderId="14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20" borderId="15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20" borderId="13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20" borderId="12" xfId="2" applyFont="1" applyFill="1" applyBorder="1" applyAlignment="1" applyProtection="1">
      <alignment horizontal="center" vertical="center" textRotation="90" wrapText="1" readingOrder="2"/>
      <protection locked="0"/>
    </xf>
    <xf numFmtId="0" fontId="27" fillId="20" borderId="2" xfId="2" applyFont="1" applyFill="1" applyBorder="1" applyAlignment="1" applyProtection="1">
      <alignment horizontal="center" vertical="center" wrapText="1" readingOrder="2"/>
      <protection locked="0"/>
    </xf>
    <xf numFmtId="2" fontId="22" fillId="11" borderId="2" xfId="0" applyNumberFormat="1" applyFont="1" applyFill="1" applyBorder="1" applyProtection="1"/>
    <xf numFmtId="0" fontId="4" fillId="20" borderId="8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20" borderId="10" xfId="2" applyFont="1" applyFill="1" applyBorder="1" applyAlignment="1" applyProtection="1">
      <alignment horizontal="center" vertical="center" textRotation="90" wrapText="1" readingOrder="2"/>
      <protection locked="0"/>
    </xf>
    <xf numFmtId="0" fontId="27" fillId="21" borderId="2" xfId="2" applyFont="1" applyFill="1" applyBorder="1" applyAlignment="1" applyProtection="1">
      <alignment horizontal="center" vertical="center" wrapText="1" readingOrder="2"/>
      <protection locked="0"/>
    </xf>
    <xf numFmtId="0" fontId="4" fillId="20" borderId="7" xfId="2" applyFont="1" applyFill="1" applyBorder="1" applyAlignment="1" applyProtection="1">
      <alignment horizontal="center" vertical="center" textRotation="90" wrapText="1" readingOrder="2"/>
      <protection locked="0"/>
    </xf>
    <xf numFmtId="0" fontId="4" fillId="20" borderId="2" xfId="2" applyFont="1" applyFill="1" applyBorder="1" applyAlignment="1" applyProtection="1">
      <alignment horizontal="center" vertical="center" textRotation="90" wrapText="1" readingOrder="2"/>
      <protection locked="0"/>
    </xf>
    <xf numFmtId="0" fontId="27" fillId="22" borderId="2" xfId="2" applyFont="1" applyFill="1" applyBorder="1" applyAlignment="1" applyProtection="1">
      <alignment horizontal="center" vertical="center" wrapText="1" readingOrder="2"/>
      <protection locked="0"/>
    </xf>
    <xf numFmtId="0" fontId="4" fillId="20" borderId="11" xfId="2" applyFont="1" applyFill="1" applyBorder="1" applyAlignment="1" applyProtection="1">
      <alignment horizontal="center" vertical="center" textRotation="90" wrapText="1" readingOrder="2"/>
      <protection locked="0"/>
    </xf>
    <xf numFmtId="0" fontId="27" fillId="23" borderId="2" xfId="2" applyFont="1" applyFill="1" applyBorder="1" applyAlignment="1" applyProtection="1">
      <alignment horizontal="center" vertical="center" wrapText="1" readingOrder="2"/>
      <protection locked="0"/>
    </xf>
    <xf numFmtId="0" fontId="4" fillId="20" borderId="3" xfId="2" applyFont="1" applyFill="1" applyBorder="1" applyAlignment="1" applyProtection="1">
      <alignment horizontal="center" vertical="center" textRotation="90" wrapText="1" readingOrder="2"/>
      <protection locked="0"/>
    </xf>
    <xf numFmtId="0" fontId="27" fillId="24" borderId="2" xfId="2" applyFont="1" applyFill="1" applyBorder="1" applyAlignment="1" applyProtection="1">
      <alignment horizontal="center" vertical="center" wrapText="1" readingOrder="2"/>
      <protection locked="0"/>
    </xf>
    <xf numFmtId="0" fontId="27" fillId="24" borderId="2" xfId="2" applyFont="1" applyFill="1" applyBorder="1" applyAlignment="1" applyProtection="1">
      <alignment horizontal="center" vertical="center" readingOrder="2"/>
      <protection locked="0"/>
    </xf>
    <xf numFmtId="2" fontId="22" fillId="5" borderId="2" xfId="0" applyNumberFormat="1" applyFont="1" applyFill="1" applyBorder="1" applyProtection="1"/>
    <xf numFmtId="0" fontId="27" fillId="17" borderId="2" xfId="2" applyFont="1" applyFill="1" applyBorder="1" applyAlignment="1" applyProtection="1">
      <alignment horizontal="center" vertical="center" wrapText="1" readingOrder="2"/>
      <protection locked="0"/>
    </xf>
    <xf numFmtId="0" fontId="4" fillId="20" borderId="2" xfId="2" applyFont="1" applyFill="1" applyBorder="1" applyAlignment="1" applyProtection="1">
      <alignment horizontal="center" vertical="center" textRotation="90" readingOrder="2"/>
      <protection locked="0"/>
    </xf>
    <xf numFmtId="0" fontId="27" fillId="25" borderId="2" xfId="2" applyFont="1" applyFill="1" applyBorder="1" applyAlignment="1" applyProtection="1">
      <alignment horizontal="center" vertical="center" wrapText="1" readingOrder="2"/>
      <protection locked="0"/>
    </xf>
    <xf numFmtId="0" fontId="22" fillId="5" borderId="2" xfId="2" applyFont="1" applyFill="1" applyBorder="1" applyProtection="1"/>
    <xf numFmtId="0" fontId="7" fillId="26" borderId="2" xfId="2" applyFont="1" applyFill="1" applyBorder="1" applyAlignment="1" applyProtection="1">
      <alignment horizontal="center" vertical="justify" wrapText="1" readingOrder="2"/>
      <protection locked="0"/>
    </xf>
    <xf numFmtId="0" fontId="4" fillId="20" borderId="13" xfId="2" applyFont="1" applyFill="1" applyBorder="1" applyAlignment="1" applyProtection="1">
      <alignment horizontal="center" vertical="center" textRotation="90" readingOrder="2"/>
      <protection locked="0"/>
    </xf>
    <xf numFmtId="0" fontId="4" fillId="20" borderId="12" xfId="2" applyFont="1" applyFill="1" applyBorder="1" applyAlignment="1" applyProtection="1">
      <alignment horizontal="center" vertical="center" textRotation="90" readingOrder="2"/>
      <protection locked="0"/>
    </xf>
    <xf numFmtId="0" fontId="7" fillId="26" borderId="2" xfId="2" applyFont="1" applyFill="1" applyBorder="1" applyAlignment="1" applyProtection="1">
      <alignment horizontal="center" vertical="center" wrapText="1" readingOrder="2"/>
      <protection locked="0"/>
    </xf>
    <xf numFmtId="0" fontId="4" fillId="20" borderId="8" xfId="2" applyFont="1" applyFill="1" applyBorder="1" applyAlignment="1" applyProtection="1">
      <alignment horizontal="center" vertical="center" textRotation="90" readingOrder="2"/>
      <protection locked="0"/>
    </xf>
    <xf numFmtId="0" fontId="4" fillId="20" borderId="10" xfId="2" applyFont="1" applyFill="1" applyBorder="1" applyAlignment="1" applyProtection="1">
      <alignment horizontal="center" vertical="center" textRotation="90" readingOrder="2"/>
      <protection locked="0"/>
    </xf>
    <xf numFmtId="0" fontId="27" fillId="27" borderId="2" xfId="2" applyFont="1" applyFill="1" applyBorder="1" applyAlignment="1" applyProtection="1">
      <alignment horizontal="center" vertical="center" wrapText="1" readingOrder="2"/>
      <protection locked="0"/>
    </xf>
    <xf numFmtId="0" fontId="4" fillId="20" borderId="2" xfId="2" applyFont="1" applyFill="1" applyBorder="1" applyAlignment="1" applyProtection="1">
      <alignment horizontal="center" vertical="center"/>
      <protection locked="0"/>
    </xf>
    <xf numFmtId="0" fontId="4" fillId="20" borderId="3" xfId="2" applyFont="1" applyFill="1" applyBorder="1" applyAlignment="1" applyProtection="1">
      <alignment horizontal="center" vertical="center"/>
      <protection locked="0"/>
    </xf>
    <xf numFmtId="0" fontId="4" fillId="20" borderId="2" xfId="2" applyFont="1" applyFill="1" applyBorder="1" applyAlignment="1" applyProtection="1">
      <alignment horizontal="center" vertical="center"/>
      <protection locked="0"/>
    </xf>
    <xf numFmtId="0" fontId="28" fillId="28" borderId="2" xfId="2" applyFont="1" applyFill="1" applyBorder="1" applyAlignment="1" applyProtection="1">
      <alignment horizontal="center" vertical="center" wrapText="1" readingOrder="2"/>
      <protection locked="0"/>
    </xf>
    <xf numFmtId="0" fontId="29" fillId="28" borderId="2" xfId="2" applyFont="1" applyFill="1" applyBorder="1" applyAlignment="1" applyProtection="1">
      <alignment horizontal="center" vertical="center"/>
      <protection locked="0"/>
    </xf>
    <xf numFmtId="0" fontId="30" fillId="2" borderId="2" xfId="2" applyFont="1" applyFill="1" applyBorder="1" applyAlignment="1" applyProtection="1">
      <alignment horizontal="center" readingOrder="2"/>
      <protection locked="0"/>
    </xf>
    <xf numFmtId="0" fontId="31" fillId="0" borderId="0" xfId="0" applyFont="1" applyProtection="1"/>
    <xf numFmtId="0" fontId="0" fillId="0" borderId="0" xfId="0" applyProtection="1"/>
    <xf numFmtId="0" fontId="7" fillId="5" borderId="0" xfId="2" applyFont="1" applyFill="1" applyBorder="1" applyAlignment="1" applyProtection="1">
      <alignment horizontal="center" vertical="center"/>
    </xf>
    <xf numFmtId="0" fontId="22" fillId="0" borderId="2" xfId="0" applyNumberFormat="1" applyFont="1" applyBorder="1" applyAlignment="1" applyProtection="1">
      <alignment horizontal="center" vertical="center"/>
    </xf>
    <xf numFmtId="1" fontId="7" fillId="5" borderId="2" xfId="2" applyNumberFormat="1" applyFont="1" applyFill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7" fillId="5" borderId="2" xfId="2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16" fillId="5" borderId="2" xfId="2" applyFont="1" applyFill="1" applyBorder="1" applyAlignment="1">
      <alignment horizontal="center" vertical="center"/>
    </xf>
    <xf numFmtId="0" fontId="21" fillId="0" borderId="0" xfId="2" applyFont="1" applyProtection="1"/>
    <xf numFmtId="0" fontId="22" fillId="0" borderId="0" xfId="0" applyNumberFormat="1" applyFont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2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16" borderId="7" xfId="2" applyFont="1" applyFill="1" applyBorder="1" applyAlignment="1" applyProtection="1">
      <alignment horizontal="center" vertical="center"/>
    </xf>
    <xf numFmtId="2" fontId="7" fillId="2" borderId="2" xfId="2" applyNumberFormat="1" applyFont="1" applyFill="1" applyBorder="1" applyAlignment="1" applyProtection="1">
      <alignment horizontal="center" vertical="center"/>
    </xf>
    <xf numFmtId="0" fontId="7" fillId="16" borderId="2" xfId="2" applyFont="1" applyFill="1" applyBorder="1" applyAlignment="1" applyProtection="1">
      <alignment horizontal="center" vertical="center"/>
    </xf>
    <xf numFmtId="1" fontId="7" fillId="29" borderId="2" xfId="2" applyNumberFormat="1" applyFont="1" applyFill="1" applyBorder="1" applyAlignment="1" applyProtection="1">
      <alignment horizontal="center" vertical="center"/>
    </xf>
    <xf numFmtId="0" fontId="7" fillId="29" borderId="2" xfId="2" applyFont="1" applyFill="1" applyBorder="1" applyAlignment="1" applyProtection="1">
      <alignment horizontal="center" vertical="center"/>
    </xf>
    <xf numFmtId="0" fontId="22" fillId="11" borderId="2" xfId="2" applyNumberFormat="1" applyFont="1" applyFill="1" applyBorder="1" applyAlignment="1" applyProtection="1">
      <alignment horizontal="center" vertical="center" wrapText="1" readingOrder="2"/>
    </xf>
    <xf numFmtId="0" fontId="7" fillId="11" borderId="2" xfId="2" applyFont="1" applyFill="1" applyBorder="1" applyAlignment="1" applyProtection="1">
      <alignment horizontal="center" vertical="center"/>
    </xf>
    <xf numFmtId="0" fontId="7" fillId="10" borderId="2" xfId="2" applyFont="1" applyFill="1" applyBorder="1" applyAlignment="1" applyProtection="1">
      <alignment horizontal="center" vertical="center"/>
    </xf>
    <xf numFmtId="0" fontId="22" fillId="5" borderId="5" xfId="2" applyNumberFormat="1" applyFont="1" applyFill="1" applyBorder="1" applyAlignment="1" applyProtection="1">
      <alignment horizontal="center" vertical="center" wrapText="1" readingOrder="2"/>
    </xf>
    <xf numFmtId="0" fontId="22" fillId="5" borderId="4" xfId="2" applyNumberFormat="1" applyFont="1" applyFill="1" applyBorder="1" applyAlignment="1" applyProtection="1">
      <alignment horizontal="center" vertical="center" wrapText="1" readingOrder="2"/>
    </xf>
    <xf numFmtId="0" fontId="7" fillId="16" borderId="2" xfId="0" applyFont="1" applyFill="1" applyBorder="1" applyAlignment="1" applyProtection="1">
      <alignment horizontal="center"/>
    </xf>
    <xf numFmtId="0" fontId="7" fillId="29" borderId="2" xfId="2" applyFont="1" applyFill="1" applyBorder="1" applyAlignment="1" applyProtection="1">
      <alignment horizontal="center" vertical="center"/>
    </xf>
    <xf numFmtId="0" fontId="22" fillId="18" borderId="2" xfId="2" applyNumberFormat="1" applyFont="1" applyFill="1" applyBorder="1" applyAlignment="1" applyProtection="1">
      <alignment horizontal="center" vertical="center" wrapText="1" readingOrder="2"/>
    </xf>
    <xf numFmtId="0" fontId="7" fillId="3" borderId="2" xfId="2" applyFont="1" applyFill="1" applyBorder="1" applyAlignment="1" applyProtection="1">
      <alignment horizontal="center" vertical="center"/>
    </xf>
    <xf numFmtId="0" fontId="22" fillId="18" borderId="1" xfId="2" applyNumberFormat="1" applyFont="1" applyFill="1" applyBorder="1" applyAlignment="1" applyProtection="1">
      <alignment horizontal="center" vertical="center" wrapText="1" readingOrder="2"/>
    </xf>
    <xf numFmtId="0" fontId="22" fillId="18" borderId="15" xfId="2" applyNumberFormat="1" applyFont="1" applyFill="1" applyBorder="1" applyAlignment="1" applyProtection="1">
      <alignment horizontal="center" vertical="center" wrapText="1" readingOrder="2"/>
    </xf>
    <xf numFmtId="164" fontId="7" fillId="8" borderId="2" xfId="2" applyNumberFormat="1" applyFont="1" applyFill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22" fillId="19" borderId="4" xfId="2" applyNumberFormat="1" applyFont="1" applyFill="1" applyBorder="1" applyAlignment="1" applyProtection="1">
      <alignment horizontal="center" vertical="center" wrapText="1" readingOrder="2"/>
    </xf>
    <xf numFmtId="0" fontId="22" fillId="18" borderId="0" xfId="2" applyNumberFormat="1" applyFont="1" applyFill="1" applyBorder="1" applyAlignment="1" applyProtection="1">
      <alignment horizontal="center" vertical="center" wrapText="1" readingOrder="2"/>
    </xf>
    <xf numFmtId="0" fontId="22" fillId="18" borderId="12" xfId="2" applyNumberFormat="1" applyFont="1" applyFill="1" applyBorder="1" applyAlignment="1" applyProtection="1">
      <alignment horizontal="center" vertical="center" wrapText="1" readingOrder="2"/>
    </xf>
    <xf numFmtId="0" fontId="22" fillId="19" borderId="2" xfId="2" applyNumberFormat="1" applyFont="1" applyFill="1" applyBorder="1" applyAlignment="1" applyProtection="1">
      <alignment horizontal="center" vertical="center" wrapText="1" readingOrder="2"/>
    </xf>
    <xf numFmtId="0" fontId="22" fillId="18" borderId="9" xfId="2" applyNumberFormat="1" applyFont="1" applyFill="1" applyBorder="1" applyAlignment="1" applyProtection="1">
      <alignment horizontal="center" vertical="center" wrapText="1" readingOrder="2"/>
    </xf>
    <xf numFmtId="0" fontId="22" fillId="18" borderId="10" xfId="2" applyNumberFormat="1" applyFont="1" applyFill="1" applyBorder="1" applyAlignment="1" applyProtection="1">
      <alignment horizontal="center" vertical="center" wrapText="1" readingOrder="2"/>
    </xf>
    <xf numFmtId="0" fontId="7" fillId="2" borderId="2" xfId="2" applyFont="1" applyFill="1" applyBorder="1" applyAlignment="1" applyProtection="1">
      <alignment horizontal="center" vertical="center"/>
    </xf>
    <xf numFmtId="0" fontId="7" fillId="30" borderId="6" xfId="2" applyFont="1" applyFill="1" applyBorder="1" applyAlignment="1" applyProtection="1">
      <alignment horizontal="center" vertical="center"/>
    </xf>
    <xf numFmtId="0" fontId="7" fillId="30" borderId="5" xfId="2" applyFont="1" applyFill="1" applyBorder="1" applyAlignment="1" applyProtection="1">
      <alignment horizontal="center" vertical="center"/>
    </xf>
    <xf numFmtId="0" fontId="7" fillId="6" borderId="2" xfId="2" applyFont="1" applyFill="1" applyBorder="1" applyAlignment="1" applyProtection="1">
      <alignment horizontal="center" vertical="center"/>
    </xf>
    <xf numFmtId="0" fontId="7" fillId="30" borderId="9" xfId="2" applyFont="1" applyFill="1" applyBorder="1" applyAlignment="1" applyProtection="1">
      <alignment horizontal="center" vertical="center"/>
    </xf>
    <xf numFmtId="0" fontId="7" fillId="30" borderId="4" xfId="2" applyFont="1" applyFill="1" applyBorder="1" applyAlignment="1" applyProtection="1">
      <alignment horizontal="center" vertical="center"/>
    </xf>
    <xf numFmtId="0" fontId="7" fillId="30" borderId="6" xfId="2" applyFont="1" applyFill="1" applyBorder="1" applyAlignment="1" applyProtection="1">
      <alignment horizontal="center" vertical="center"/>
    </xf>
    <xf numFmtId="0" fontId="7" fillId="30" borderId="5" xfId="2" applyFont="1" applyFill="1" applyBorder="1" applyAlignment="1" applyProtection="1">
      <alignment horizontal="center" vertical="center"/>
    </xf>
    <xf numFmtId="0" fontId="7" fillId="30" borderId="4" xfId="2" applyFont="1" applyFill="1" applyBorder="1" applyAlignment="1" applyProtection="1">
      <alignment horizontal="center" vertical="center"/>
    </xf>
    <xf numFmtId="0" fontId="22" fillId="10" borderId="2" xfId="2" applyNumberFormat="1" applyFont="1" applyFill="1" applyBorder="1" applyAlignment="1" applyProtection="1">
      <alignment horizontal="center" vertical="center" wrapText="1" readingOrder="2"/>
    </xf>
    <xf numFmtId="0" fontId="2" fillId="10" borderId="0" xfId="2" applyFont="1" applyFill="1" applyAlignment="1" applyProtection="1">
      <alignment horizontal="center" vertical="center"/>
    </xf>
    <xf numFmtId="0" fontId="7" fillId="8" borderId="2" xfId="2" applyFont="1" applyFill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164" fontId="7" fillId="16" borderId="2" xfId="0" applyNumberFormat="1" applyFont="1" applyFill="1" applyBorder="1" applyAlignment="1" applyProtection="1">
      <alignment horizontal="center"/>
    </xf>
    <xf numFmtId="0" fontId="7" fillId="0" borderId="13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12" xfId="2" applyFont="1" applyBorder="1" applyAlignment="1" applyProtection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22" fillId="5" borderId="2" xfId="2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22" fillId="5" borderId="2" xfId="2" applyNumberFormat="1" applyFont="1" applyFill="1" applyBorder="1" applyAlignment="1" applyProtection="1">
      <alignment horizontal="center" vertical="center" wrapText="1" readingOrder="1"/>
    </xf>
    <xf numFmtId="0" fontId="27" fillId="0" borderId="2" xfId="2" applyFont="1" applyBorder="1" applyAlignment="1">
      <alignment horizontal="center" vertical="center"/>
    </xf>
    <xf numFmtId="0" fontId="22" fillId="28" borderId="2" xfId="2" applyFont="1" applyFill="1" applyBorder="1" applyAlignment="1">
      <alignment horizontal="center" vertical="center"/>
    </xf>
    <xf numFmtId="0" fontId="7" fillId="0" borderId="8" xfId="2" applyFont="1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center" vertical="center"/>
    </xf>
    <xf numFmtId="0" fontId="7" fillId="0" borderId="10" xfId="2" applyFont="1" applyBorder="1" applyAlignment="1" applyProtection="1">
      <alignment horizontal="center" vertical="center"/>
    </xf>
    <xf numFmtId="0" fontId="7" fillId="30" borderId="14" xfId="2" applyFont="1" applyFill="1" applyBorder="1" applyAlignment="1" applyProtection="1">
      <alignment horizontal="center" vertical="center"/>
    </xf>
    <xf numFmtId="0" fontId="7" fillId="30" borderId="1" xfId="2" applyFont="1" applyFill="1" applyBorder="1" applyAlignment="1" applyProtection="1">
      <alignment horizontal="center" vertical="center"/>
    </xf>
    <xf numFmtId="0" fontId="7" fillId="30" borderId="15" xfId="2" applyFont="1" applyFill="1" applyBorder="1" applyAlignment="1" applyProtection="1">
      <alignment horizontal="center" vertical="center"/>
    </xf>
    <xf numFmtId="0" fontId="7" fillId="30" borderId="2" xfId="2" applyFont="1" applyFill="1" applyBorder="1" applyAlignment="1" applyProtection="1">
      <alignment horizontal="center" vertical="center"/>
    </xf>
    <xf numFmtId="0" fontId="7" fillId="16" borderId="7" xfId="0" applyFont="1" applyFill="1" applyBorder="1" applyAlignment="1" applyProtection="1">
      <alignment horizontal="center" vertical="center" wrapText="1"/>
    </xf>
    <xf numFmtId="0" fontId="7" fillId="29" borderId="7" xfId="0" applyFont="1" applyFill="1" applyBorder="1" applyAlignment="1" applyProtection="1">
      <alignment horizontal="center" vertical="center" wrapText="1"/>
    </xf>
    <xf numFmtId="0" fontId="7" fillId="0" borderId="7" xfId="2" applyFont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7" fillId="0" borderId="7" xfId="2" applyFont="1" applyBorder="1" applyAlignment="1" applyProtection="1">
      <alignment horizontal="center" vertical="center"/>
    </xf>
    <xf numFmtId="0" fontId="7" fillId="16" borderId="11" xfId="0" applyFont="1" applyFill="1" applyBorder="1" applyAlignment="1" applyProtection="1">
      <alignment horizontal="center" vertical="center" wrapText="1"/>
    </xf>
    <xf numFmtId="0" fontId="7" fillId="29" borderId="11" xfId="0" applyFont="1" applyFill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center" vertical="center" wrapText="1"/>
    </xf>
    <xf numFmtId="0" fontId="7" fillId="0" borderId="11" xfId="2" applyFont="1" applyBorder="1" applyAlignment="1" applyProtection="1">
      <alignment horizontal="center" vertic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7" fillId="29" borderId="3" xfId="0" applyFont="1" applyFill="1" applyBorder="1" applyAlignment="1" applyProtection="1">
      <alignment horizontal="center" vertical="center" wrapText="1"/>
    </xf>
    <xf numFmtId="0" fontId="7" fillId="0" borderId="3" xfId="2" applyFont="1" applyBorder="1" applyAlignment="1" applyProtection="1">
      <alignment horizontal="center" vertical="center" wrapText="1"/>
    </xf>
    <xf numFmtId="0" fontId="7" fillId="0" borderId="3" xfId="2" applyFont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32" fillId="0" borderId="2" xfId="0" applyNumberFormat="1" applyFont="1" applyBorder="1" applyAlignment="1">
      <alignment horizontal="center" vertical="center"/>
    </xf>
    <xf numFmtId="1" fontId="16" fillId="2" borderId="2" xfId="2" applyNumberFormat="1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5" borderId="0" xfId="2" applyFont="1" applyFill="1" applyBorder="1" applyAlignment="1">
      <alignment horizontal="center" vertical="center"/>
    </xf>
    <xf numFmtId="0" fontId="32" fillId="0" borderId="2" xfId="2" applyNumberFormat="1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4" fillId="5" borderId="0" xfId="0" applyFont="1" applyFill="1"/>
    <xf numFmtId="0" fontId="32" fillId="5" borderId="2" xfId="0" applyNumberFormat="1" applyFont="1" applyFill="1" applyBorder="1" applyAlignment="1">
      <alignment horizontal="center" vertical="center"/>
    </xf>
    <xf numFmtId="0" fontId="33" fillId="0" borderId="0" xfId="2" applyFont="1"/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3" fillId="0" borderId="0" xfId="2" applyFont="1" applyBorder="1"/>
    <xf numFmtId="0" fontId="32" fillId="0" borderId="11" xfId="0" applyNumberFormat="1" applyFont="1" applyFill="1" applyBorder="1" applyAlignment="1">
      <alignment horizontal="center" vertical="center"/>
    </xf>
    <xf numFmtId="0" fontId="16" fillId="16" borderId="2" xfId="2" applyFont="1" applyFill="1" applyBorder="1" applyAlignment="1">
      <alignment horizontal="center" vertical="center"/>
    </xf>
    <xf numFmtId="2" fontId="16" fillId="2" borderId="2" xfId="2" applyNumberFormat="1" applyFont="1" applyFill="1" applyBorder="1" applyAlignment="1">
      <alignment horizontal="center" vertical="center"/>
    </xf>
    <xf numFmtId="0" fontId="16" fillId="16" borderId="2" xfId="2" applyFont="1" applyFill="1" applyBorder="1" applyAlignment="1">
      <alignment horizontal="center" vertical="center"/>
    </xf>
    <xf numFmtId="1" fontId="16" fillId="29" borderId="2" xfId="2" applyNumberFormat="1" applyFont="1" applyFill="1" applyBorder="1" applyAlignment="1">
      <alignment horizontal="center" vertical="center"/>
    </xf>
    <xf numFmtId="0" fontId="16" fillId="29" borderId="2" xfId="2" applyFont="1" applyFill="1" applyBorder="1" applyAlignment="1">
      <alignment horizontal="center" vertical="center"/>
    </xf>
    <xf numFmtId="0" fontId="32" fillId="11" borderId="2" xfId="2" applyNumberFormat="1" applyFont="1" applyFill="1" applyBorder="1" applyAlignment="1">
      <alignment horizontal="center" vertical="center" wrapText="1" readingOrder="2"/>
    </xf>
    <xf numFmtId="0" fontId="16" fillId="11" borderId="2" xfId="2" applyFont="1" applyFill="1" applyBorder="1" applyAlignment="1">
      <alignment horizontal="center" vertical="center"/>
    </xf>
    <xf numFmtId="0" fontId="16" fillId="10" borderId="2" xfId="2" applyFont="1" applyFill="1" applyBorder="1" applyAlignment="1">
      <alignment horizontal="center" vertical="center"/>
    </xf>
    <xf numFmtId="0" fontId="32" fillId="5" borderId="6" xfId="2" applyNumberFormat="1" applyFont="1" applyFill="1" applyBorder="1" applyAlignment="1">
      <alignment horizontal="center" vertical="center" wrapText="1" readingOrder="2"/>
    </xf>
    <xf numFmtId="0" fontId="32" fillId="5" borderId="5" xfId="2" applyNumberFormat="1" applyFont="1" applyFill="1" applyBorder="1" applyAlignment="1">
      <alignment horizontal="center" vertical="center" wrapText="1" readingOrder="2"/>
    </xf>
    <xf numFmtId="0" fontId="32" fillId="5" borderId="4" xfId="2" applyNumberFormat="1" applyFont="1" applyFill="1" applyBorder="1" applyAlignment="1">
      <alignment horizontal="center" vertical="center" wrapText="1" readingOrder="2"/>
    </xf>
    <xf numFmtId="0" fontId="16" fillId="16" borderId="2" xfId="0" applyFont="1" applyFill="1" applyBorder="1" applyAlignment="1">
      <alignment horizontal="center"/>
    </xf>
    <xf numFmtId="0" fontId="16" fillId="29" borderId="2" xfId="2" applyFont="1" applyFill="1" applyBorder="1" applyAlignment="1">
      <alignment horizontal="center" vertical="center"/>
    </xf>
    <xf numFmtId="0" fontId="32" fillId="18" borderId="2" xfId="2" applyNumberFormat="1" applyFont="1" applyFill="1" applyBorder="1" applyAlignment="1">
      <alignment horizontal="center" vertical="center" wrapText="1" readingOrder="2"/>
    </xf>
    <xf numFmtId="0" fontId="16" fillId="3" borderId="2" xfId="2" applyFont="1" applyFill="1" applyBorder="1" applyAlignment="1">
      <alignment horizontal="center" vertical="center"/>
    </xf>
    <xf numFmtId="0" fontId="32" fillId="18" borderId="14" xfId="2" applyNumberFormat="1" applyFont="1" applyFill="1" applyBorder="1" applyAlignment="1">
      <alignment horizontal="center" vertical="center" wrapText="1" readingOrder="2"/>
    </xf>
    <xf numFmtId="0" fontId="32" fillId="18" borderId="1" xfId="2" applyNumberFormat="1" applyFont="1" applyFill="1" applyBorder="1" applyAlignment="1">
      <alignment horizontal="center" vertical="center" wrapText="1" readingOrder="2"/>
    </xf>
    <xf numFmtId="0" fontId="32" fillId="18" borderId="15" xfId="2" applyNumberFormat="1" applyFont="1" applyFill="1" applyBorder="1" applyAlignment="1">
      <alignment horizontal="center" vertical="center" wrapText="1" readingOrder="2"/>
    </xf>
    <xf numFmtId="0" fontId="16" fillId="0" borderId="2" xfId="2" applyFont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 wrapText="1"/>
    </xf>
    <xf numFmtId="0" fontId="32" fillId="19" borderId="4" xfId="2" applyNumberFormat="1" applyFont="1" applyFill="1" applyBorder="1" applyAlignment="1">
      <alignment horizontal="center" vertical="center" wrapText="1" readingOrder="2"/>
    </xf>
    <xf numFmtId="0" fontId="32" fillId="18" borderId="13" xfId="2" applyNumberFormat="1" applyFont="1" applyFill="1" applyBorder="1" applyAlignment="1">
      <alignment horizontal="center" vertical="center" wrapText="1" readingOrder="2"/>
    </xf>
    <xf numFmtId="0" fontId="32" fillId="18" borderId="0" xfId="2" applyNumberFormat="1" applyFont="1" applyFill="1" applyBorder="1" applyAlignment="1">
      <alignment horizontal="center" vertical="center" wrapText="1" readingOrder="2"/>
    </xf>
    <xf numFmtId="0" fontId="32" fillId="18" borderId="12" xfId="2" applyNumberFormat="1" applyFont="1" applyFill="1" applyBorder="1" applyAlignment="1">
      <alignment horizontal="center" vertical="center" wrapText="1" readingOrder="2"/>
    </xf>
    <xf numFmtId="0" fontId="32" fillId="19" borderId="2" xfId="2" applyNumberFormat="1" applyFont="1" applyFill="1" applyBorder="1" applyAlignment="1">
      <alignment horizontal="center" vertical="center" wrapText="1" readingOrder="2"/>
    </xf>
    <xf numFmtId="0" fontId="16" fillId="2" borderId="2" xfId="2" applyFont="1" applyFill="1" applyBorder="1" applyAlignment="1">
      <alignment horizontal="center" vertical="center"/>
    </xf>
    <xf numFmtId="0" fontId="32" fillId="18" borderId="8" xfId="2" applyNumberFormat="1" applyFont="1" applyFill="1" applyBorder="1" applyAlignment="1">
      <alignment horizontal="center" vertical="center" wrapText="1" readingOrder="2"/>
    </xf>
    <xf numFmtId="0" fontId="32" fillId="18" borderId="9" xfId="2" applyNumberFormat="1" applyFont="1" applyFill="1" applyBorder="1" applyAlignment="1">
      <alignment horizontal="center" vertical="center" wrapText="1" readingOrder="2"/>
    </xf>
    <xf numFmtId="0" fontId="32" fillId="18" borderId="10" xfId="2" applyNumberFormat="1" applyFont="1" applyFill="1" applyBorder="1" applyAlignment="1">
      <alignment horizontal="center" vertical="center" wrapText="1" readingOrder="2"/>
    </xf>
    <xf numFmtId="0" fontId="16" fillId="30" borderId="6" xfId="2" applyFont="1" applyFill="1" applyBorder="1" applyAlignment="1">
      <alignment horizontal="center" vertical="center"/>
    </xf>
    <xf numFmtId="0" fontId="16" fillId="30" borderId="5" xfId="2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30" borderId="9" xfId="2" applyFont="1" applyFill="1" applyBorder="1" applyAlignment="1">
      <alignment horizontal="center" vertical="center"/>
    </xf>
    <xf numFmtId="0" fontId="16" fillId="30" borderId="4" xfId="2" applyFont="1" applyFill="1" applyBorder="1" applyAlignment="1">
      <alignment horizontal="center" vertical="center"/>
    </xf>
    <xf numFmtId="0" fontId="16" fillId="30" borderId="6" xfId="2" applyFont="1" applyFill="1" applyBorder="1" applyAlignment="1">
      <alignment horizontal="center" vertical="center"/>
    </xf>
    <xf numFmtId="0" fontId="16" fillId="30" borderId="5" xfId="2" applyFont="1" applyFill="1" applyBorder="1" applyAlignment="1">
      <alignment horizontal="center" vertical="center"/>
    </xf>
    <xf numFmtId="0" fontId="16" fillId="30" borderId="4" xfId="2" applyFont="1" applyFill="1" applyBorder="1" applyAlignment="1">
      <alignment horizontal="center" vertical="center"/>
    </xf>
    <xf numFmtId="0" fontId="32" fillId="10" borderId="2" xfId="2" applyNumberFormat="1" applyFont="1" applyFill="1" applyBorder="1" applyAlignment="1">
      <alignment horizontal="center" vertical="center" wrapText="1" readingOrder="2"/>
    </xf>
    <xf numFmtId="0" fontId="34" fillId="10" borderId="0" xfId="2" applyFont="1" applyFill="1" applyAlignment="1">
      <alignment horizontal="center" vertical="center"/>
    </xf>
    <xf numFmtId="0" fontId="34" fillId="0" borderId="13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4" fillId="0" borderId="12" xfId="2" applyFont="1" applyBorder="1" applyAlignment="1">
      <alignment horizontal="center" vertical="center"/>
    </xf>
    <xf numFmtId="0" fontId="34" fillId="0" borderId="8" xfId="2" applyFont="1" applyBorder="1" applyAlignment="1">
      <alignment horizontal="center" vertical="center"/>
    </xf>
    <xf numFmtId="0" fontId="34" fillId="0" borderId="9" xfId="2" applyFont="1" applyBorder="1" applyAlignment="1">
      <alignment horizontal="center" vertical="center"/>
    </xf>
    <xf numFmtId="0" fontId="34" fillId="0" borderId="10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32" fillId="2" borderId="2" xfId="2" applyFont="1" applyFill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32" fillId="5" borderId="2" xfId="2" applyFont="1" applyFill="1" applyBorder="1" applyAlignment="1">
      <alignment horizontal="center" vertical="center"/>
    </xf>
    <xf numFmtId="0" fontId="32" fillId="5" borderId="2" xfId="2" applyNumberFormat="1" applyFont="1" applyFill="1" applyBorder="1" applyAlignment="1">
      <alignment horizontal="center" vertical="center" wrapText="1" readingOrder="1"/>
    </xf>
    <xf numFmtId="0" fontId="16" fillId="0" borderId="6" xfId="2" applyFont="1" applyBorder="1" applyAlignment="1">
      <alignment horizontal="center" vertical="center"/>
    </xf>
    <xf numFmtId="0" fontId="35" fillId="0" borderId="2" xfId="2" applyFont="1" applyBorder="1" applyAlignment="1">
      <alignment horizontal="center" vertical="center"/>
    </xf>
    <xf numFmtId="0" fontId="32" fillId="28" borderId="2" xfId="2" applyFont="1" applyFill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30" borderId="14" xfId="2" applyFont="1" applyFill="1" applyBorder="1" applyAlignment="1">
      <alignment horizontal="center" vertical="center"/>
    </xf>
    <xf numFmtId="0" fontId="16" fillId="30" borderId="1" xfId="2" applyFont="1" applyFill="1" applyBorder="1" applyAlignment="1">
      <alignment horizontal="center" vertical="center"/>
    </xf>
    <xf numFmtId="0" fontId="16" fillId="30" borderId="15" xfId="2" applyFont="1" applyFill="1" applyBorder="1" applyAlignment="1">
      <alignment horizontal="center" vertical="center"/>
    </xf>
    <xf numFmtId="0" fontId="16" fillId="30" borderId="2" xfId="2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 wrapText="1"/>
    </xf>
    <xf numFmtId="0" fontId="16" fillId="29" borderId="7" xfId="0" applyFont="1" applyFill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/>
    </xf>
    <xf numFmtId="0" fontId="16" fillId="16" borderId="11" xfId="0" applyFont="1" applyFill="1" applyBorder="1" applyAlignment="1">
      <alignment horizontal="center" vertical="center" wrapText="1"/>
    </xf>
    <xf numFmtId="0" fontId="16" fillId="29" borderId="11" xfId="0" applyFont="1" applyFill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16" borderId="3" xfId="0" applyFont="1" applyFill="1" applyBorder="1" applyAlignment="1">
      <alignment horizontal="center" vertical="center" wrapText="1"/>
    </xf>
    <xf numFmtId="0" fontId="16" fillId="29" borderId="3" xfId="0" applyFont="1" applyFill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4"/>
    <cellStyle name="Normal_ادوات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M1" workbookViewId="0">
      <selection activeCell="AE15" sqref="AE15"/>
    </sheetView>
  </sheetViews>
  <sheetFormatPr defaultColWidth="38.85546875" defaultRowHeight="15"/>
  <cols>
    <col min="1" max="1" width="19.425781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855468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140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140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85546875" style="1" bestFit="1" customWidth="1"/>
    <col min="18" max="19" width="4.140625" style="1" bestFit="1" customWidth="1"/>
    <col min="20" max="20" width="2.7109375" style="1" bestFit="1" customWidth="1"/>
    <col min="21" max="21" width="5.140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140625" style="1" bestFit="1" customWidth="1"/>
    <col min="26" max="26" width="2.85546875" style="1" bestFit="1" customWidth="1"/>
    <col min="27" max="27" width="3.140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855468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855468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85546875" style="1" bestFit="1" customWidth="1"/>
    <col min="45" max="16384" width="38.85546875" style="1"/>
  </cols>
  <sheetData>
    <row r="1" spans="1:44" ht="22.5">
      <c r="A1" s="45" t="s">
        <v>260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2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</row>
    <row r="3" spans="1:44">
      <c r="A3" s="29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8</v>
      </c>
      <c r="I3" s="55" t="s">
        <v>68</v>
      </c>
      <c r="J3" s="53" t="s">
        <v>69</v>
      </c>
      <c r="K3" s="53" t="s">
        <v>9</v>
      </c>
      <c r="L3" s="53" t="s">
        <v>10</v>
      </c>
      <c r="M3" s="53" t="s">
        <v>11</v>
      </c>
      <c r="N3" s="53" t="s">
        <v>12</v>
      </c>
      <c r="O3" s="53" t="s">
        <v>13</v>
      </c>
      <c r="P3" s="53" t="s">
        <v>14</v>
      </c>
      <c r="Q3" s="53" t="s">
        <v>15</v>
      </c>
      <c r="R3" s="53" t="s">
        <v>16</v>
      </c>
      <c r="S3" s="53" t="s">
        <v>17</v>
      </c>
      <c r="T3" s="53" t="s">
        <v>18</v>
      </c>
      <c r="U3" s="53" t="s">
        <v>19</v>
      </c>
      <c r="V3" s="53" t="s">
        <v>20</v>
      </c>
      <c r="W3" s="53" t="s">
        <v>21</v>
      </c>
      <c r="X3" s="53" t="s">
        <v>22</v>
      </c>
      <c r="Y3" s="53" t="s">
        <v>23</v>
      </c>
      <c r="Z3" s="53" t="s">
        <v>24</v>
      </c>
      <c r="AA3" s="53" t="s">
        <v>25</v>
      </c>
      <c r="AB3" s="53" t="s">
        <v>26</v>
      </c>
      <c r="AC3" s="53" t="s">
        <v>27</v>
      </c>
      <c r="AD3" s="53" t="s">
        <v>28</v>
      </c>
      <c r="AE3" s="53" t="s">
        <v>29</v>
      </c>
      <c r="AF3" s="53" t="s">
        <v>30</v>
      </c>
      <c r="AG3" s="53" t="s">
        <v>30</v>
      </c>
      <c r="AH3" s="53" t="s">
        <v>30</v>
      </c>
      <c r="AI3" s="53" t="s">
        <v>31</v>
      </c>
      <c r="AJ3" s="47" t="s">
        <v>32</v>
      </c>
      <c r="AK3" s="48"/>
      <c r="AL3" s="48"/>
      <c r="AM3" s="49"/>
      <c r="AN3" s="47" t="s">
        <v>33</v>
      </c>
      <c r="AO3" s="48"/>
      <c r="AP3" s="48"/>
      <c r="AQ3" s="49"/>
      <c r="AR3" s="29" t="s">
        <v>34</v>
      </c>
    </row>
    <row r="4" spans="1:44" ht="28.5">
      <c r="A4" s="29" t="s">
        <v>35</v>
      </c>
      <c r="B4" s="54"/>
      <c r="C4" s="54"/>
      <c r="D4" s="54"/>
      <c r="E4" s="54"/>
      <c r="F4" s="54"/>
      <c r="G4" s="54"/>
      <c r="H4" s="54"/>
      <c r="I4" s="56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/>
      <c r="C5" s="28"/>
      <c r="D5" s="28"/>
      <c r="E5" s="28">
        <v>13</v>
      </c>
      <c r="F5" s="28"/>
      <c r="G5" s="28"/>
      <c r="H5" s="28"/>
      <c r="I5" s="28"/>
      <c r="J5" s="28"/>
      <c r="K5" s="28"/>
      <c r="L5" s="28"/>
      <c r="M5" s="28"/>
      <c r="N5" s="28"/>
      <c r="O5" s="28">
        <v>4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">
        <f>SUM(B5:AH5)</f>
        <v>17</v>
      </c>
      <c r="AJ5" s="28"/>
      <c r="AK5" s="28">
        <v>100</v>
      </c>
      <c r="AL5" s="28"/>
      <c r="AM5" s="28"/>
      <c r="AN5" s="28">
        <v>17</v>
      </c>
      <c r="AO5" s="28"/>
      <c r="AP5" s="28"/>
      <c r="AQ5" s="28"/>
      <c r="AR5" s="4">
        <f>AI5</f>
        <v>17</v>
      </c>
    </row>
    <row r="6" spans="1:44">
      <c r="A6" s="3" t="s">
        <v>73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>
        <v>2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4">
        <f t="shared" ref="AI6:AI10" si="0">SUM(B6:AH6)</f>
        <v>2</v>
      </c>
      <c r="AJ6" s="28"/>
      <c r="AK6" s="28">
        <v>100</v>
      </c>
      <c r="AL6" s="28"/>
      <c r="AM6" s="28"/>
      <c r="AN6" s="28"/>
      <c r="AO6" s="28">
        <v>2</v>
      </c>
      <c r="AP6" s="28"/>
      <c r="AQ6" s="28"/>
      <c r="AR6" s="4">
        <f t="shared" ref="AR6:AR10" si="1">AI6</f>
        <v>2</v>
      </c>
    </row>
    <row r="7" spans="1:44">
      <c r="A7" s="3" t="s">
        <v>74</v>
      </c>
      <c r="B7" s="28">
        <v>57</v>
      </c>
      <c r="C7" s="28">
        <v>308</v>
      </c>
      <c r="D7" s="28">
        <v>1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>
        <f t="shared" si="0"/>
        <v>366</v>
      </c>
      <c r="AJ7" s="28">
        <v>60</v>
      </c>
      <c r="AK7" s="28">
        <v>40</v>
      </c>
      <c r="AL7" s="28"/>
      <c r="AM7" s="28"/>
      <c r="AN7" s="28">
        <v>130</v>
      </c>
      <c r="AO7" s="28">
        <v>109</v>
      </c>
      <c r="AP7" s="28">
        <v>30</v>
      </c>
      <c r="AQ7" s="28">
        <v>97</v>
      </c>
      <c r="AR7" s="4">
        <f t="shared" si="1"/>
        <v>366</v>
      </c>
    </row>
    <row r="8" spans="1:44">
      <c r="A8" s="3" t="s">
        <v>75</v>
      </c>
      <c r="B8" s="28"/>
      <c r="C8" s="28">
        <v>37</v>
      </c>
      <c r="D8" s="28">
        <v>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4">
        <f t="shared" si="0"/>
        <v>42</v>
      </c>
      <c r="AJ8" s="28">
        <v>70</v>
      </c>
      <c r="AK8" s="28">
        <v>30</v>
      </c>
      <c r="AL8" s="28"/>
      <c r="AM8" s="28"/>
      <c r="AN8" s="28">
        <v>32</v>
      </c>
      <c r="AO8" s="28">
        <v>5</v>
      </c>
      <c r="AP8" s="28">
        <v>3</v>
      </c>
      <c r="AQ8" s="28">
        <v>2</v>
      </c>
      <c r="AR8" s="4">
        <f t="shared" si="1"/>
        <v>42</v>
      </c>
    </row>
    <row r="9" spans="1:44">
      <c r="A9" s="3" t="s">
        <v>76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4">
        <f t="shared" si="0"/>
        <v>0</v>
      </c>
      <c r="AJ9" s="28"/>
      <c r="AK9" s="28"/>
      <c r="AL9" s="28"/>
      <c r="AM9" s="28"/>
      <c r="AN9" s="28"/>
      <c r="AO9" s="28"/>
      <c r="AP9" s="28"/>
      <c r="AQ9" s="28"/>
      <c r="AR9" s="4">
        <f t="shared" si="1"/>
        <v>0</v>
      </c>
    </row>
    <row r="10" spans="1:44" ht="18">
      <c r="A10" s="29" t="s">
        <v>77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">
        <f t="shared" si="0"/>
        <v>0</v>
      </c>
      <c r="AJ10" s="28"/>
      <c r="AK10" s="28"/>
      <c r="AL10" s="28"/>
      <c r="AM10" s="28"/>
      <c r="AN10" s="28"/>
      <c r="AO10" s="28"/>
      <c r="AP10" s="28"/>
      <c r="AQ10" s="28"/>
      <c r="AR10" s="4">
        <f t="shared" si="1"/>
        <v>0</v>
      </c>
    </row>
    <row r="11" spans="1:44">
      <c r="A11" s="29" t="s">
        <v>31</v>
      </c>
      <c r="B11" s="4">
        <f>SUM(B5:B10)</f>
        <v>57</v>
      </c>
      <c r="C11" s="4">
        <f>SUM(C5:C10)</f>
        <v>345</v>
      </c>
      <c r="D11" s="4">
        <f t="shared" ref="D11:AI11" si="2">SUM(D5:D10)</f>
        <v>6</v>
      </c>
      <c r="E11" s="4">
        <f t="shared" si="2"/>
        <v>13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4">
        <f t="shared" si="2"/>
        <v>2</v>
      </c>
      <c r="O11" s="4">
        <f t="shared" si="2"/>
        <v>4</v>
      </c>
      <c r="P11" s="4">
        <f t="shared" si="2"/>
        <v>0</v>
      </c>
      <c r="Q11" s="4">
        <f t="shared" si="2"/>
        <v>0</v>
      </c>
      <c r="R11" s="4">
        <f t="shared" si="2"/>
        <v>0</v>
      </c>
      <c r="S11" s="4">
        <f t="shared" si="2"/>
        <v>0</v>
      </c>
      <c r="T11" s="4">
        <f t="shared" si="2"/>
        <v>0</v>
      </c>
      <c r="U11" s="4">
        <f t="shared" si="2"/>
        <v>0</v>
      </c>
      <c r="V11" s="4">
        <f t="shared" si="2"/>
        <v>0</v>
      </c>
      <c r="W11" s="4">
        <f t="shared" si="2"/>
        <v>0</v>
      </c>
      <c r="X11" s="4">
        <f t="shared" si="2"/>
        <v>0</v>
      </c>
      <c r="Y11" s="4">
        <f t="shared" si="2"/>
        <v>0</v>
      </c>
      <c r="Z11" s="4">
        <f t="shared" si="2"/>
        <v>0</v>
      </c>
      <c r="AA11" s="4">
        <f t="shared" si="2"/>
        <v>0</v>
      </c>
      <c r="AB11" s="4">
        <f t="shared" si="2"/>
        <v>0</v>
      </c>
      <c r="AC11" s="4">
        <f t="shared" si="2"/>
        <v>0</v>
      </c>
      <c r="AD11" s="4">
        <f t="shared" si="2"/>
        <v>0</v>
      </c>
      <c r="AE11" s="4">
        <f t="shared" si="2"/>
        <v>0</v>
      </c>
      <c r="AF11" s="4">
        <f t="shared" si="2"/>
        <v>0</v>
      </c>
      <c r="AG11" s="4">
        <f t="shared" si="2"/>
        <v>0</v>
      </c>
      <c r="AH11" s="4">
        <f t="shared" si="2"/>
        <v>0</v>
      </c>
      <c r="AI11" s="4">
        <f t="shared" si="2"/>
        <v>427</v>
      </c>
      <c r="AJ11" s="4"/>
      <c r="AK11" s="4"/>
      <c r="AL11" s="4"/>
      <c r="AM11" s="4"/>
      <c r="AN11" s="4">
        <f>SUM(AN5:AN10)</f>
        <v>179</v>
      </c>
      <c r="AO11" s="4">
        <f t="shared" ref="AO11:AQ11" si="3">SUM(AO5:AO10)</f>
        <v>116</v>
      </c>
      <c r="AP11" s="4">
        <f t="shared" si="3"/>
        <v>33</v>
      </c>
      <c r="AQ11" s="4">
        <f t="shared" si="3"/>
        <v>99</v>
      </c>
      <c r="AR11" s="4">
        <f>SUM(AR5:AR10)</f>
        <v>427</v>
      </c>
    </row>
    <row r="12" spans="1:44" ht="20.25">
      <c r="A12" s="57" t="s">
        <v>39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8" t="s">
        <v>40</v>
      </c>
      <c r="B13" s="60" t="s">
        <v>41</v>
      </c>
      <c r="C13" s="61"/>
      <c r="D13" s="61"/>
      <c r="E13" s="61"/>
      <c r="F13" s="61"/>
      <c r="G13" s="61"/>
      <c r="H13" s="61"/>
      <c r="I13" s="61"/>
      <c r="J13" s="61"/>
      <c r="K13" s="62"/>
      <c r="L13" s="50" t="s">
        <v>42</v>
      </c>
      <c r="M13" s="51"/>
      <c r="N13" s="51"/>
      <c r="O13" s="51"/>
      <c r="P13" s="52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59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42" t="s">
        <v>79</v>
      </c>
      <c r="N14" s="42" t="s">
        <v>71</v>
      </c>
      <c r="O14" s="42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43" t="s">
        <v>51</v>
      </c>
      <c r="B15" s="28">
        <v>5</v>
      </c>
      <c r="C15" s="28"/>
      <c r="D15" s="28"/>
      <c r="E15" s="28"/>
      <c r="F15" s="28"/>
      <c r="G15" s="28"/>
      <c r="H15" s="28"/>
      <c r="I15" s="28"/>
      <c r="J15" s="28"/>
      <c r="K15" s="28">
        <v>5</v>
      </c>
      <c r="L15" s="28">
        <v>1</v>
      </c>
      <c r="M15" s="28">
        <v>2</v>
      </c>
      <c r="N15" s="28">
        <v>2</v>
      </c>
      <c r="O15" s="28">
        <v>0</v>
      </c>
      <c r="P15" s="28">
        <v>0</v>
      </c>
      <c r="Q15" s="28">
        <v>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43" t="s">
        <v>52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5</v>
      </c>
      <c r="C17" s="4">
        <f t="shared" ref="C17:P17" si="4">SUM(C15:C16)</f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ref="K17" si="5">SUM(B17:J17)</f>
        <v>5</v>
      </c>
      <c r="L17" s="4">
        <f t="shared" si="4"/>
        <v>1</v>
      </c>
      <c r="M17" s="4">
        <f t="shared" si="4"/>
        <v>2</v>
      </c>
      <c r="N17" s="4">
        <f t="shared" si="4"/>
        <v>2</v>
      </c>
      <c r="O17" s="4">
        <f t="shared" si="4"/>
        <v>0</v>
      </c>
      <c r="P17" s="4">
        <f t="shared" si="4"/>
        <v>0</v>
      </c>
      <c r="Q17" s="4">
        <v>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57" t="s">
        <v>53</v>
      </c>
      <c r="B18" s="57"/>
      <c r="C18" s="57"/>
      <c r="D18" s="57"/>
      <c r="E18" s="57"/>
      <c r="F18" s="57"/>
      <c r="G18" s="57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>
        <v>20</v>
      </c>
      <c r="C20" s="28">
        <v>17</v>
      </c>
      <c r="D20" s="28">
        <v>12</v>
      </c>
      <c r="E20" s="28"/>
      <c r="F20" s="28"/>
      <c r="G20" s="4">
        <v>49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/>
      <c r="C21" s="28"/>
      <c r="D21" s="28"/>
      <c r="E21" s="28"/>
      <c r="F21" s="28"/>
      <c r="G21" s="4"/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20</v>
      </c>
      <c r="C22" s="4">
        <f t="shared" ref="C22:F22" si="6">SUM(C20:C21)</f>
        <v>17</v>
      </c>
      <c r="D22" s="4">
        <f t="shared" si="6"/>
        <v>12</v>
      </c>
      <c r="E22" s="4">
        <f t="shared" si="6"/>
        <v>0</v>
      </c>
      <c r="F22" s="4">
        <f t="shared" si="6"/>
        <v>0</v>
      </c>
      <c r="G22" s="4">
        <f t="shared" ref="G22" si="7">SUM(B22:F22)</f>
        <v>49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57" t="s">
        <v>58</v>
      </c>
      <c r="B23" s="57"/>
      <c r="C23" s="57"/>
      <c r="D23" s="57"/>
      <c r="E23" s="57"/>
      <c r="F23" s="5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28"/>
      <c r="C25" s="28"/>
      <c r="D25" s="28"/>
      <c r="E25" s="28"/>
      <c r="F25" s="28"/>
      <c r="G25" s="2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28"/>
      <c r="C26" s="28"/>
      <c r="D26" s="28"/>
      <c r="E26" s="28"/>
      <c r="F26" s="28"/>
      <c r="G26" s="2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61</v>
      </c>
      <c r="B27" s="28"/>
      <c r="C27" s="28"/>
      <c r="D27" s="28"/>
      <c r="E27" s="28"/>
      <c r="F27" s="28"/>
      <c r="G27" s="2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>
        <v>30</v>
      </c>
      <c r="C28" s="28"/>
      <c r="D28" s="28"/>
      <c r="E28" s="28"/>
      <c r="F28" s="28"/>
      <c r="G28" s="28">
        <v>30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63</v>
      </c>
      <c r="B29" s="28">
        <v>45</v>
      </c>
      <c r="C29" s="28">
        <v>13</v>
      </c>
      <c r="D29" s="28"/>
      <c r="E29" s="28"/>
      <c r="F29" s="28"/>
      <c r="G29" s="28">
        <v>58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28"/>
      <c r="C30" s="28"/>
      <c r="D30" s="28"/>
      <c r="E30" s="28"/>
      <c r="F30" s="28"/>
      <c r="G30" s="2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28"/>
      <c r="C31" s="28"/>
      <c r="D31" s="28"/>
      <c r="E31" s="28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28"/>
      <c r="C32" s="28"/>
      <c r="D32" s="28"/>
      <c r="E32" s="28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28"/>
      <c r="C33" s="28"/>
      <c r="D33" s="28"/>
      <c r="E33" s="28"/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v>75</v>
      </c>
      <c r="C34" s="20">
        <v>13</v>
      </c>
      <c r="D34" s="20"/>
      <c r="E34" s="20"/>
      <c r="F34" s="20"/>
      <c r="G34" s="20">
        <v>88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:AR1"/>
    <mergeCell ref="A2:AR2"/>
    <mergeCell ref="AN3:AQ3"/>
    <mergeCell ref="L13:P13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R1"/>
    </sheetView>
  </sheetViews>
  <sheetFormatPr defaultColWidth="38.85546875" defaultRowHeight="15"/>
  <cols>
    <col min="1" max="1" width="19.425781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855468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140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140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85546875" style="1" bestFit="1" customWidth="1"/>
    <col min="18" max="19" width="4.140625" style="1" bestFit="1" customWidth="1"/>
    <col min="20" max="20" width="2.7109375" style="1" bestFit="1" customWidth="1"/>
    <col min="21" max="21" width="5.140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140625" style="1" bestFit="1" customWidth="1"/>
    <col min="26" max="26" width="2.85546875" style="1" bestFit="1" customWidth="1"/>
    <col min="27" max="27" width="3.140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855468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855468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85546875" style="1" bestFit="1" customWidth="1"/>
    <col min="45" max="16384" width="38.85546875" style="1"/>
  </cols>
  <sheetData>
    <row r="1" spans="1:44" ht="22.5">
      <c r="A1" s="45" t="s">
        <v>264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2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</row>
    <row r="3" spans="1:44">
      <c r="A3" s="29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8</v>
      </c>
      <c r="I3" s="55" t="s">
        <v>68</v>
      </c>
      <c r="J3" s="53" t="s">
        <v>69</v>
      </c>
      <c r="K3" s="53" t="s">
        <v>9</v>
      </c>
      <c r="L3" s="53" t="s">
        <v>10</v>
      </c>
      <c r="M3" s="53" t="s">
        <v>11</v>
      </c>
      <c r="N3" s="53" t="s">
        <v>12</v>
      </c>
      <c r="O3" s="53" t="s">
        <v>13</v>
      </c>
      <c r="P3" s="53" t="s">
        <v>14</v>
      </c>
      <c r="Q3" s="53" t="s">
        <v>15</v>
      </c>
      <c r="R3" s="53" t="s">
        <v>16</v>
      </c>
      <c r="S3" s="53" t="s">
        <v>17</v>
      </c>
      <c r="T3" s="53" t="s">
        <v>18</v>
      </c>
      <c r="U3" s="53" t="s">
        <v>19</v>
      </c>
      <c r="V3" s="53" t="s">
        <v>20</v>
      </c>
      <c r="W3" s="53" t="s">
        <v>21</v>
      </c>
      <c r="X3" s="53" t="s">
        <v>22</v>
      </c>
      <c r="Y3" s="53" t="s">
        <v>23</v>
      </c>
      <c r="Z3" s="53" t="s">
        <v>24</v>
      </c>
      <c r="AA3" s="53" t="s">
        <v>25</v>
      </c>
      <c r="AB3" s="53" t="s">
        <v>26</v>
      </c>
      <c r="AC3" s="53" t="s">
        <v>27</v>
      </c>
      <c r="AD3" s="53" t="s">
        <v>28</v>
      </c>
      <c r="AE3" s="53" t="s">
        <v>29</v>
      </c>
      <c r="AF3" s="53" t="s">
        <v>30</v>
      </c>
      <c r="AG3" s="53" t="s">
        <v>30</v>
      </c>
      <c r="AH3" s="53" t="s">
        <v>30</v>
      </c>
      <c r="AI3" s="53" t="s">
        <v>31</v>
      </c>
      <c r="AJ3" s="47" t="s">
        <v>32</v>
      </c>
      <c r="AK3" s="48"/>
      <c r="AL3" s="48"/>
      <c r="AM3" s="49"/>
      <c r="AN3" s="47" t="s">
        <v>33</v>
      </c>
      <c r="AO3" s="48"/>
      <c r="AP3" s="48"/>
      <c r="AQ3" s="49"/>
      <c r="AR3" s="29" t="s">
        <v>34</v>
      </c>
    </row>
    <row r="4" spans="1:44" ht="28.5">
      <c r="A4" s="29" t="s">
        <v>35</v>
      </c>
      <c r="B4" s="54"/>
      <c r="C4" s="54"/>
      <c r="D4" s="54"/>
      <c r="E4" s="54"/>
      <c r="F4" s="54"/>
      <c r="G4" s="54"/>
      <c r="H4" s="54"/>
      <c r="I4" s="56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"/>
      <c r="AJ5" s="28"/>
      <c r="AK5" s="28"/>
      <c r="AL5" s="28"/>
      <c r="AM5" s="28"/>
      <c r="AN5" s="28"/>
      <c r="AO5" s="28"/>
      <c r="AP5" s="28"/>
      <c r="AQ5" s="28"/>
      <c r="AR5" s="4"/>
    </row>
    <row r="6" spans="1:44">
      <c r="A6" s="3" t="s">
        <v>73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4"/>
      <c r="AJ6" s="28"/>
      <c r="AK6" s="28"/>
      <c r="AL6" s="28"/>
      <c r="AM6" s="28"/>
      <c r="AN6" s="28"/>
      <c r="AO6" s="28"/>
      <c r="AP6" s="28"/>
      <c r="AQ6" s="28"/>
      <c r="AR6" s="4"/>
    </row>
    <row r="7" spans="1:44">
      <c r="A7" s="3" t="s">
        <v>74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/>
      <c r="AJ7" s="28"/>
      <c r="AK7" s="28"/>
      <c r="AL7" s="28"/>
      <c r="AM7" s="28"/>
      <c r="AN7" s="28"/>
      <c r="AO7" s="28"/>
      <c r="AP7" s="28"/>
      <c r="AQ7" s="28"/>
      <c r="AR7" s="4"/>
    </row>
    <row r="8" spans="1:44">
      <c r="A8" s="3" t="s">
        <v>75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4"/>
      <c r="AJ8" s="28"/>
      <c r="AK8" s="28"/>
      <c r="AL8" s="28"/>
      <c r="AM8" s="28"/>
      <c r="AN8" s="28"/>
      <c r="AO8" s="28"/>
      <c r="AP8" s="28"/>
      <c r="AQ8" s="28"/>
      <c r="AR8" s="4"/>
    </row>
    <row r="9" spans="1:44">
      <c r="A9" s="3" t="s">
        <v>76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4"/>
      <c r="AJ9" s="28"/>
      <c r="AK9" s="28"/>
      <c r="AL9" s="28"/>
      <c r="AM9" s="28"/>
      <c r="AN9" s="28"/>
      <c r="AO9" s="28"/>
      <c r="AP9" s="28"/>
      <c r="AQ9" s="28"/>
      <c r="AR9" s="4"/>
    </row>
    <row r="10" spans="1:44" ht="18">
      <c r="A10" s="29" t="s">
        <v>77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"/>
      <c r="AJ10" s="28"/>
      <c r="AK10" s="28"/>
      <c r="AL10" s="28"/>
      <c r="AM10" s="28"/>
      <c r="AN10" s="28"/>
      <c r="AO10" s="28"/>
      <c r="AP10" s="28"/>
      <c r="AQ10" s="28"/>
      <c r="AR10" s="4"/>
    </row>
    <row r="11" spans="1:44">
      <c r="A11" s="29" t="s">
        <v>31</v>
      </c>
      <c r="B11" s="4">
        <f>SUM(B5:B10)</f>
        <v>0</v>
      </c>
      <c r="C11" s="4">
        <f t="shared" ref="C11:AR11" si="0">SUM(C5:C10)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  <c r="AA11" s="4">
        <f t="shared" si="0"/>
        <v>0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4">
        <f t="shared" si="0"/>
        <v>0</v>
      </c>
      <c r="AF11" s="4">
        <f t="shared" si="0"/>
        <v>0</v>
      </c>
      <c r="AG11" s="4">
        <f t="shared" si="0"/>
        <v>0</v>
      </c>
      <c r="AH11" s="4">
        <f t="shared" si="0"/>
        <v>0</v>
      </c>
      <c r="AI11" s="4">
        <f t="shared" si="0"/>
        <v>0</v>
      </c>
      <c r="AJ11" s="4">
        <f t="shared" si="0"/>
        <v>0</v>
      </c>
      <c r="AK11" s="4">
        <f t="shared" si="0"/>
        <v>0</v>
      </c>
      <c r="AL11" s="4">
        <f t="shared" si="0"/>
        <v>0</v>
      </c>
      <c r="AM11" s="4">
        <f t="shared" si="0"/>
        <v>0</v>
      </c>
      <c r="AN11" s="4">
        <f t="shared" si="0"/>
        <v>0</v>
      </c>
      <c r="AO11" s="4">
        <f t="shared" si="0"/>
        <v>0</v>
      </c>
      <c r="AP11" s="4">
        <f t="shared" si="0"/>
        <v>0</v>
      </c>
      <c r="AQ11" s="4">
        <f t="shared" si="0"/>
        <v>0</v>
      </c>
      <c r="AR11" s="4">
        <f t="shared" si="0"/>
        <v>0</v>
      </c>
    </row>
    <row r="12" spans="1:44" ht="20.25">
      <c r="A12" s="57" t="s">
        <v>39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8" t="s">
        <v>40</v>
      </c>
      <c r="B13" s="60" t="s">
        <v>41</v>
      </c>
      <c r="C13" s="61"/>
      <c r="D13" s="61"/>
      <c r="E13" s="61"/>
      <c r="F13" s="61"/>
      <c r="G13" s="61"/>
      <c r="H13" s="61"/>
      <c r="I13" s="61"/>
      <c r="J13" s="61"/>
      <c r="K13" s="62"/>
      <c r="L13" s="50" t="s">
        <v>42</v>
      </c>
      <c r="M13" s="51"/>
      <c r="N13" s="51"/>
      <c r="O13" s="51"/>
      <c r="P13" s="52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59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42" t="s">
        <v>79</v>
      </c>
      <c r="N14" s="42" t="s">
        <v>71</v>
      </c>
      <c r="O14" s="42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43" t="s">
        <v>51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43" t="s">
        <v>52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0</v>
      </c>
      <c r="C17" s="4">
        <f t="shared" ref="C17:Q17" si="1">SUM(C15:C16)</f>
        <v>0</v>
      </c>
      <c r="D17" s="4">
        <f t="shared" si="1"/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ref="K17" si="2">SUM(B17:J17)</f>
        <v>0</v>
      </c>
      <c r="L17" s="4">
        <f t="shared" si="1"/>
        <v>0</v>
      </c>
      <c r="M17" s="4">
        <f t="shared" si="1"/>
        <v>0</v>
      </c>
      <c r="N17" s="4">
        <f t="shared" si="1"/>
        <v>0</v>
      </c>
      <c r="O17" s="4">
        <f t="shared" si="1"/>
        <v>0</v>
      </c>
      <c r="P17" s="4">
        <f t="shared" si="1"/>
        <v>0</v>
      </c>
      <c r="Q17" s="4">
        <f t="shared" si="1"/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57" t="s">
        <v>53</v>
      </c>
      <c r="B18" s="57"/>
      <c r="C18" s="57"/>
      <c r="D18" s="57"/>
      <c r="E18" s="57"/>
      <c r="F18" s="57"/>
      <c r="G18" s="57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/>
      <c r="C20" s="28"/>
      <c r="D20" s="28"/>
      <c r="E20" s="28"/>
      <c r="F20" s="28"/>
      <c r="G20" s="4"/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/>
      <c r="C21" s="28"/>
      <c r="D21" s="28"/>
      <c r="E21" s="28"/>
      <c r="F21" s="28"/>
      <c r="G21" s="4"/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0</v>
      </c>
      <c r="C22" s="4">
        <f t="shared" ref="C22:F22" si="3">SUM(C20:C21)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ref="G22" si="4">SUM(B22:F22)</f>
        <v>0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57" t="s">
        <v>58</v>
      </c>
      <c r="B23" s="57"/>
      <c r="C23" s="57"/>
      <c r="D23" s="57"/>
      <c r="E23" s="57"/>
      <c r="F23" s="5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28"/>
      <c r="C25" s="28"/>
      <c r="D25" s="28"/>
      <c r="E25" s="28"/>
      <c r="F25" s="28"/>
      <c r="G25" s="2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28"/>
      <c r="C26" s="28"/>
      <c r="D26" s="28"/>
      <c r="E26" s="28"/>
      <c r="F26" s="28"/>
      <c r="G26" s="2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61</v>
      </c>
      <c r="B27" s="28"/>
      <c r="C27" s="28"/>
      <c r="D27" s="28"/>
      <c r="E27" s="28"/>
      <c r="F27" s="28"/>
      <c r="G27" s="2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/>
      <c r="C28" s="28"/>
      <c r="D28" s="28"/>
      <c r="E28" s="28"/>
      <c r="F28" s="28"/>
      <c r="G28" s="2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63</v>
      </c>
      <c r="B29" s="28"/>
      <c r="C29" s="28"/>
      <c r="D29" s="28"/>
      <c r="E29" s="28"/>
      <c r="F29" s="28"/>
      <c r="G29" s="2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28"/>
      <c r="C30" s="28"/>
      <c r="D30" s="28"/>
      <c r="E30" s="28"/>
      <c r="F30" s="28"/>
      <c r="G30" s="2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28"/>
      <c r="C31" s="28"/>
      <c r="D31" s="28"/>
      <c r="E31" s="28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28"/>
      <c r="C32" s="28"/>
      <c r="D32" s="28"/>
      <c r="E32" s="28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28"/>
      <c r="C33" s="28"/>
      <c r="D33" s="28"/>
      <c r="E33" s="28"/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>SUM(B25:B33)</f>
        <v>0</v>
      </c>
      <c r="C34" s="20">
        <f t="shared" ref="C34:G34" si="5">SUM(C25:C33)</f>
        <v>0</v>
      </c>
      <c r="D34" s="20">
        <f t="shared" si="5"/>
        <v>0</v>
      </c>
      <c r="E34" s="20">
        <f t="shared" si="5"/>
        <v>0</v>
      </c>
      <c r="F34" s="20">
        <f>SUM(F25:F33)</f>
        <v>0</v>
      </c>
      <c r="G34" s="20">
        <f t="shared" si="5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:AR1"/>
    <mergeCell ref="A2:AR2"/>
    <mergeCell ref="A12:O12"/>
    <mergeCell ref="A13:A14"/>
    <mergeCell ref="B13:K13"/>
    <mergeCell ref="AB3:AB4"/>
    <mergeCell ref="N3:N4"/>
    <mergeCell ref="O3:O4"/>
    <mergeCell ref="AF3:AF4"/>
    <mergeCell ref="AG3:AG4"/>
    <mergeCell ref="V3:V4"/>
    <mergeCell ref="W3:W4"/>
    <mergeCell ref="X3:X4"/>
    <mergeCell ref="Y3:Y4"/>
    <mergeCell ref="Z3:Z4"/>
    <mergeCell ref="AN3:AQ3"/>
    <mergeCell ref="AC3:AC4"/>
    <mergeCell ref="AD3:AD4"/>
    <mergeCell ref="AE3:AE4"/>
    <mergeCell ref="L13:P13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R1"/>
    </sheetView>
  </sheetViews>
  <sheetFormatPr defaultColWidth="38.85546875" defaultRowHeight="15"/>
  <cols>
    <col min="1" max="1" width="19.425781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855468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140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140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85546875" style="1" bestFit="1" customWidth="1"/>
    <col min="18" max="19" width="4.140625" style="1" bestFit="1" customWidth="1"/>
    <col min="20" max="20" width="2.7109375" style="1" bestFit="1" customWidth="1"/>
    <col min="21" max="21" width="5.140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140625" style="1" bestFit="1" customWidth="1"/>
    <col min="26" max="26" width="2.85546875" style="1" bestFit="1" customWidth="1"/>
    <col min="27" max="27" width="3.140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855468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855468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85546875" style="1" bestFit="1" customWidth="1"/>
    <col min="45" max="16384" width="38.85546875" style="1"/>
  </cols>
  <sheetData>
    <row r="1" spans="1:44" ht="22.5">
      <c r="A1" s="45" t="s">
        <v>263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2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</row>
    <row r="3" spans="1:44">
      <c r="A3" s="29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8</v>
      </c>
      <c r="I3" s="55" t="s">
        <v>68</v>
      </c>
      <c r="J3" s="53" t="s">
        <v>69</v>
      </c>
      <c r="K3" s="53" t="s">
        <v>9</v>
      </c>
      <c r="L3" s="53" t="s">
        <v>10</v>
      </c>
      <c r="M3" s="53" t="s">
        <v>11</v>
      </c>
      <c r="N3" s="53" t="s">
        <v>12</v>
      </c>
      <c r="O3" s="53" t="s">
        <v>13</v>
      </c>
      <c r="P3" s="53" t="s">
        <v>14</v>
      </c>
      <c r="Q3" s="53" t="s">
        <v>15</v>
      </c>
      <c r="R3" s="53" t="s">
        <v>16</v>
      </c>
      <c r="S3" s="53" t="s">
        <v>17</v>
      </c>
      <c r="T3" s="53" t="s">
        <v>18</v>
      </c>
      <c r="U3" s="53" t="s">
        <v>19</v>
      </c>
      <c r="V3" s="53" t="s">
        <v>20</v>
      </c>
      <c r="W3" s="53" t="s">
        <v>21</v>
      </c>
      <c r="X3" s="53" t="s">
        <v>22</v>
      </c>
      <c r="Y3" s="53" t="s">
        <v>23</v>
      </c>
      <c r="Z3" s="53" t="s">
        <v>24</v>
      </c>
      <c r="AA3" s="53" t="s">
        <v>25</v>
      </c>
      <c r="AB3" s="53" t="s">
        <v>26</v>
      </c>
      <c r="AC3" s="53" t="s">
        <v>27</v>
      </c>
      <c r="AD3" s="53" t="s">
        <v>28</v>
      </c>
      <c r="AE3" s="53" t="s">
        <v>29</v>
      </c>
      <c r="AF3" s="53" t="s">
        <v>30</v>
      </c>
      <c r="AG3" s="53" t="s">
        <v>30</v>
      </c>
      <c r="AH3" s="53" t="s">
        <v>30</v>
      </c>
      <c r="AI3" s="53" t="s">
        <v>31</v>
      </c>
      <c r="AJ3" s="47" t="s">
        <v>32</v>
      </c>
      <c r="AK3" s="48"/>
      <c r="AL3" s="48"/>
      <c r="AM3" s="49"/>
      <c r="AN3" s="47" t="s">
        <v>33</v>
      </c>
      <c r="AO3" s="48"/>
      <c r="AP3" s="48"/>
      <c r="AQ3" s="49"/>
      <c r="AR3" s="29" t="s">
        <v>34</v>
      </c>
    </row>
    <row r="4" spans="1:44" ht="28.5">
      <c r="A4" s="29" t="s">
        <v>35</v>
      </c>
      <c r="B4" s="54"/>
      <c r="C4" s="54"/>
      <c r="D4" s="54"/>
      <c r="E4" s="54"/>
      <c r="F4" s="54"/>
      <c r="G4" s="54"/>
      <c r="H4" s="54"/>
      <c r="I4" s="56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/>
      <c r="C5" s="28"/>
      <c r="D5" s="28"/>
      <c r="E5" s="28">
        <v>9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">
        <f>SUM(B5:AH5)</f>
        <v>9</v>
      </c>
      <c r="AJ5" s="28"/>
      <c r="AK5" s="28">
        <v>100</v>
      </c>
      <c r="AL5" s="28"/>
      <c r="AM5" s="28"/>
      <c r="AN5" s="28">
        <v>9</v>
      </c>
      <c r="AO5" s="28"/>
      <c r="AP5" s="28"/>
      <c r="AQ5" s="28"/>
      <c r="AR5" s="4">
        <f>AI5</f>
        <v>9</v>
      </c>
    </row>
    <row r="6" spans="1:44">
      <c r="A6" s="3" t="s">
        <v>73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4">
        <f t="shared" ref="AI6:AI10" si="0">SUM(B6:AH6)</f>
        <v>0</v>
      </c>
      <c r="AJ6" s="28"/>
      <c r="AK6" s="28"/>
      <c r="AL6" s="28"/>
      <c r="AM6" s="28"/>
      <c r="AN6" s="28"/>
      <c r="AO6" s="28"/>
      <c r="AP6" s="28"/>
      <c r="AQ6" s="28"/>
      <c r="AR6" s="4">
        <f t="shared" ref="AR6:AR10" si="1">AI6</f>
        <v>0</v>
      </c>
    </row>
    <row r="7" spans="1:44">
      <c r="A7" s="3" t="s">
        <v>74</v>
      </c>
      <c r="B7" s="28">
        <v>27</v>
      </c>
      <c r="C7" s="28">
        <v>220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>
        <f t="shared" si="0"/>
        <v>247</v>
      </c>
      <c r="AJ7" s="28">
        <v>55</v>
      </c>
      <c r="AK7" s="28">
        <v>45</v>
      </c>
      <c r="AL7" s="28"/>
      <c r="AM7" s="28"/>
      <c r="AN7" s="28">
        <v>126</v>
      </c>
      <c r="AO7" s="28">
        <v>14</v>
      </c>
      <c r="AP7" s="28">
        <v>80</v>
      </c>
      <c r="AQ7" s="28">
        <v>27</v>
      </c>
      <c r="AR7" s="4">
        <f t="shared" si="1"/>
        <v>247</v>
      </c>
    </row>
    <row r="8" spans="1:44">
      <c r="A8" s="3" t="s">
        <v>75</v>
      </c>
      <c r="B8" s="28"/>
      <c r="C8" s="28">
        <v>23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4">
        <f t="shared" si="0"/>
        <v>23</v>
      </c>
      <c r="AJ8" s="28">
        <v>60</v>
      </c>
      <c r="AK8" s="28">
        <v>40</v>
      </c>
      <c r="AL8" s="28"/>
      <c r="AM8" s="28"/>
      <c r="AN8" s="28">
        <v>18</v>
      </c>
      <c r="AO8" s="28">
        <v>2</v>
      </c>
      <c r="AP8" s="28">
        <v>3</v>
      </c>
      <c r="AQ8" s="28"/>
      <c r="AR8" s="4">
        <f t="shared" si="1"/>
        <v>23</v>
      </c>
    </row>
    <row r="9" spans="1:44">
      <c r="A9" s="3" t="s">
        <v>76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4">
        <f t="shared" si="0"/>
        <v>0</v>
      </c>
      <c r="AJ9" s="28"/>
      <c r="AK9" s="28"/>
      <c r="AL9" s="28"/>
      <c r="AM9" s="28"/>
      <c r="AN9" s="28"/>
      <c r="AO9" s="28"/>
      <c r="AP9" s="28"/>
      <c r="AQ9" s="28"/>
      <c r="AR9" s="4">
        <f t="shared" si="1"/>
        <v>0</v>
      </c>
    </row>
    <row r="10" spans="1:44" ht="18">
      <c r="A10" s="29" t="s">
        <v>77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">
        <f t="shared" si="0"/>
        <v>0</v>
      </c>
      <c r="AJ10" s="28"/>
      <c r="AK10" s="28"/>
      <c r="AL10" s="28"/>
      <c r="AM10" s="28"/>
      <c r="AN10" s="28"/>
      <c r="AO10" s="28"/>
      <c r="AP10" s="28"/>
      <c r="AQ10" s="28"/>
      <c r="AR10" s="4">
        <f t="shared" si="1"/>
        <v>0</v>
      </c>
    </row>
    <row r="11" spans="1:44">
      <c r="A11" s="29" t="s">
        <v>31</v>
      </c>
      <c r="B11" s="4">
        <f>SUM(B5:B10)</f>
        <v>27</v>
      </c>
      <c r="C11" s="4">
        <f t="shared" ref="C11:AQ11" si="2">SUM(C5:C10)</f>
        <v>243</v>
      </c>
      <c r="D11" s="4">
        <f t="shared" si="2"/>
        <v>0</v>
      </c>
      <c r="E11" s="4">
        <f t="shared" si="2"/>
        <v>9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4">
        <f t="shared" si="2"/>
        <v>0</v>
      </c>
      <c r="O11" s="4">
        <f t="shared" si="2"/>
        <v>0</v>
      </c>
      <c r="P11" s="4">
        <f t="shared" si="2"/>
        <v>0</v>
      </c>
      <c r="Q11" s="4">
        <f t="shared" si="2"/>
        <v>0</v>
      </c>
      <c r="R11" s="4">
        <f t="shared" si="2"/>
        <v>0</v>
      </c>
      <c r="S11" s="4">
        <f t="shared" si="2"/>
        <v>0</v>
      </c>
      <c r="T11" s="4">
        <f t="shared" si="2"/>
        <v>0</v>
      </c>
      <c r="U11" s="4">
        <f t="shared" si="2"/>
        <v>0</v>
      </c>
      <c r="V11" s="4">
        <f t="shared" si="2"/>
        <v>0</v>
      </c>
      <c r="W11" s="4">
        <f t="shared" si="2"/>
        <v>0</v>
      </c>
      <c r="X11" s="4">
        <f t="shared" si="2"/>
        <v>0</v>
      </c>
      <c r="Y11" s="4">
        <f t="shared" si="2"/>
        <v>0</v>
      </c>
      <c r="Z11" s="4">
        <f t="shared" si="2"/>
        <v>0</v>
      </c>
      <c r="AA11" s="4">
        <f t="shared" si="2"/>
        <v>0</v>
      </c>
      <c r="AB11" s="4">
        <f t="shared" si="2"/>
        <v>0</v>
      </c>
      <c r="AC11" s="4">
        <f t="shared" si="2"/>
        <v>0</v>
      </c>
      <c r="AD11" s="4">
        <f t="shared" si="2"/>
        <v>0</v>
      </c>
      <c r="AE11" s="4">
        <f t="shared" si="2"/>
        <v>0</v>
      </c>
      <c r="AF11" s="4">
        <f t="shared" si="2"/>
        <v>0</v>
      </c>
      <c r="AG11" s="4">
        <f t="shared" si="2"/>
        <v>0</v>
      </c>
      <c r="AH11" s="4">
        <f t="shared" si="2"/>
        <v>0</v>
      </c>
      <c r="AI11" s="4">
        <f t="shared" si="2"/>
        <v>279</v>
      </c>
      <c r="AJ11" s="4">
        <v>0</v>
      </c>
      <c r="AK11" s="4">
        <v>0</v>
      </c>
      <c r="AL11" s="4">
        <f t="shared" si="2"/>
        <v>0</v>
      </c>
      <c r="AM11" s="4">
        <f t="shared" si="2"/>
        <v>0</v>
      </c>
      <c r="AN11" s="4">
        <f t="shared" si="2"/>
        <v>153</v>
      </c>
      <c r="AO11" s="4">
        <f t="shared" si="2"/>
        <v>16</v>
      </c>
      <c r="AP11" s="4">
        <f t="shared" si="2"/>
        <v>83</v>
      </c>
      <c r="AQ11" s="4">
        <f t="shared" si="2"/>
        <v>27</v>
      </c>
      <c r="AR11" s="4">
        <f>SUM(AR5:AR10)</f>
        <v>279</v>
      </c>
    </row>
    <row r="12" spans="1:44" ht="20.25">
      <c r="A12" s="57" t="s">
        <v>39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8" t="s">
        <v>40</v>
      </c>
      <c r="B13" s="60" t="s">
        <v>41</v>
      </c>
      <c r="C13" s="61"/>
      <c r="D13" s="61"/>
      <c r="E13" s="61"/>
      <c r="F13" s="61"/>
      <c r="G13" s="61"/>
      <c r="H13" s="61"/>
      <c r="I13" s="61"/>
      <c r="J13" s="61"/>
      <c r="K13" s="62"/>
      <c r="L13" s="50" t="s">
        <v>42</v>
      </c>
      <c r="M13" s="51"/>
      <c r="N13" s="51"/>
      <c r="O13" s="51"/>
      <c r="P13" s="52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59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31" t="s">
        <v>79</v>
      </c>
      <c r="N14" s="42" t="s">
        <v>71</v>
      </c>
      <c r="O14" s="42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32" t="s">
        <v>51</v>
      </c>
      <c r="B15" s="28">
        <v>5</v>
      </c>
      <c r="C15" s="28"/>
      <c r="D15" s="28"/>
      <c r="E15" s="28"/>
      <c r="F15" s="28"/>
      <c r="G15" s="28"/>
      <c r="H15" s="28"/>
      <c r="I15" s="28"/>
      <c r="J15" s="28"/>
      <c r="K15" s="28">
        <v>5</v>
      </c>
      <c r="L15" s="28">
        <v>1</v>
      </c>
      <c r="M15" s="28">
        <v>2</v>
      </c>
      <c r="N15" s="28">
        <v>2</v>
      </c>
      <c r="O15" s="28">
        <v>0</v>
      </c>
      <c r="P15" s="28">
        <v>0</v>
      </c>
      <c r="Q15" s="28">
        <v>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32" t="s">
        <v>52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5</v>
      </c>
      <c r="C17" s="4">
        <f t="shared" ref="C17:P17" si="3">SUM(C15:C16)</f>
        <v>0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0</v>
      </c>
      <c r="J17" s="4">
        <f t="shared" si="3"/>
        <v>0</v>
      </c>
      <c r="K17" s="4">
        <f t="shared" ref="K17" si="4">SUM(B17:J17)</f>
        <v>5</v>
      </c>
      <c r="L17" s="4">
        <f t="shared" si="3"/>
        <v>1</v>
      </c>
      <c r="M17" s="4">
        <f t="shared" si="3"/>
        <v>2</v>
      </c>
      <c r="N17" s="4">
        <f t="shared" si="3"/>
        <v>2</v>
      </c>
      <c r="O17" s="4">
        <f t="shared" si="3"/>
        <v>0</v>
      </c>
      <c r="P17" s="4">
        <f t="shared" si="3"/>
        <v>0</v>
      </c>
      <c r="Q17" s="4">
        <v>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57" t="s">
        <v>53</v>
      </c>
      <c r="B18" s="57"/>
      <c r="C18" s="57"/>
      <c r="D18" s="57"/>
      <c r="E18" s="57"/>
      <c r="F18" s="57"/>
      <c r="G18" s="57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/>
      <c r="C20" s="28"/>
      <c r="D20" s="28"/>
      <c r="E20" s="28"/>
      <c r="F20" s="28"/>
      <c r="G20" s="4"/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/>
      <c r="C21" s="28"/>
      <c r="D21" s="28"/>
      <c r="E21" s="28"/>
      <c r="F21" s="28"/>
      <c r="G21" s="4"/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0</v>
      </c>
      <c r="C22" s="4">
        <f t="shared" ref="C22:F22" si="5">SUM(C20:C21)</f>
        <v>0</v>
      </c>
      <c r="D22" s="4">
        <f t="shared" si="5"/>
        <v>0</v>
      </c>
      <c r="E22" s="4">
        <f t="shared" si="5"/>
        <v>0</v>
      </c>
      <c r="F22" s="4">
        <f t="shared" si="5"/>
        <v>0</v>
      </c>
      <c r="G22" s="4">
        <f t="shared" ref="G22" si="6">SUM(B22:F22)</f>
        <v>0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57" t="s">
        <v>58</v>
      </c>
      <c r="B23" s="57"/>
      <c r="C23" s="57"/>
      <c r="D23" s="57"/>
      <c r="E23" s="57"/>
      <c r="F23" s="5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28"/>
      <c r="C25" s="28"/>
      <c r="D25" s="28"/>
      <c r="E25" s="28"/>
      <c r="F25" s="28"/>
      <c r="G25" s="2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28"/>
      <c r="C26" s="28"/>
      <c r="D26" s="28"/>
      <c r="E26" s="28"/>
      <c r="F26" s="28"/>
      <c r="G26" s="2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61</v>
      </c>
      <c r="B27" s="28"/>
      <c r="C27" s="28"/>
      <c r="D27" s="28"/>
      <c r="E27" s="28"/>
      <c r="F27" s="28"/>
      <c r="G27" s="2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>
        <v>20</v>
      </c>
      <c r="C28" s="28"/>
      <c r="D28" s="28"/>
      <c r="E28" s="28"/>
      <c r="F28" s="28"/>
      <c r="G28" s="28">
        <v>20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63</v>
      </c>
      <c r="B29" s="28">
        <v>25</v>
      </c>
      <c r="C29" s="28">
        <v>8</v>
      </c>
      <c r="D29" s="28"/>
      <c r="E29" s="28"/>
      <c r="F29" s="28"/>
      <c r="G29" s="28">
        <v>33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28"/>
      <c r="C30" s="28"/>
      <c r="D30" s="28"/>
      <c r="E30" s="28"/>
      <c r="F30" s="28"/>
      <c r="G30" s="2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28"/>
      <c r="C31" s="28"/>
      <c r="D31" s="28"/>
      <c r="E31" s="28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28"/>
      <c r="C32" s="28"/>
      <c r="D32" s="28"/>
      <c r="E32" s="28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28"/>
      <c r="C33" s="28"/>
      <c r="D33" s="28"/>
      <c r="E33" s="28"/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 t="shared" ref="B34:G34" si="7">SUM(B25:B33)</f>
        <v>45</v>
      </c>
      <c r="C34" s="20">
        <f t="shared" si="7"/>
        <v>8</v>
      </c>
      <c r="D34" s="20">
        <f t="shared" si="7"/>
        <v>0</v>
      </c>
      <c r="E34" s="20">
        <f t="shared" si="7"/>
        <v>0</v>
      </c>
      <c r="F34" s="20">
        <f t="shared" si="7"/>
        <v>0</v>
      </c>
      <c r="G34" s="20">
        <f t="shared" si="7"/>
        <v>53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AB3:AB4"/>
    <mergeCell ref="N3:N4"/>
    <mergeCell ref="O3:O4"/>
    <mergeCell ref="L13:P13"/>
    <mergeCell ref="V3:V4"/>
    <mergeCell ref="W3:W4"/>
    <mergeCell ref="X3:X4"/>
    <mergeCell ref="Y3:Y4"/>
    <mergeCell ref="Z3:Z4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AN3:AQ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="115" zoomScaleNormal="115" workbookViewId="0">
      <selection sqref="A1:J1"/>
    </sheetView>
  </sheetViews>
  <sheetFormatPr defaultColWidth="34.28515625" defaultRowHeight="8.25"/>
  <cols>
    <col min="1" max="1" width="18.85546875" style="33" bestFit="1" customWidth="1"/>
    <col min="2" max="2" width="8.140625" style="33" bestFit="1" customWidth="1"/>
    <col min="3" max="3" width="16.85546875" style="33" bestFit="1" customWidth="1"/>
    <col min="4" max="4" width="8.140625" style="33" bestFit="1" customWidth="1"/>
    <col min="5" max="5" width="15.85546875" style="33" customWidth="1"/>
    <col min="6" max="6" width="8.140625" style="33" bestFit="1" customWidth="1"/>
    <col min="7" max="7" width="16.28515625" style="33" bestFit="1" customWidth="1"/>
    <col min="8" max="8" width="8.140625" style="33" bestFit="1" customWidth="1"/>
    <col min="9" max="9" width="20.140625" style="33" bestFit="1" customWidth="1"/>
    <col min="10" max="10" width="9.140625" style="33" bestFit="1" customWidth="1"/>
    <col min="11" max="16384" width="34.28515625" style="33"/>
  </cols>
  <sheetData>
    <row r="1" spans="1:10" ht="12.75">
      <c r="A1" s="63" t="s">
        <v>262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2.75">
      <c r="A2" s="34" t="s">
        <v>84</v>
      </c>
      <c r="B2" s="34" t="s">
        <v>85</v>
      </c>
      <c r="C2" s="34" t="s">
        <v>86</v>
      </c>
      <c r="D2" s="34" t="s">
        <v>85</v>
      </c>
      <c r="E2" s="34" t="s">
        <v>87</v>
      </c>
      <c r="F2" s="34" t="s">
        <v>85</v>
      </c>
      <c r="G2" s="34" t="s">
        <v>88</v>
      </c>
      <c r="H2" s="34" t="s">
        <v>85</v>
      </c>
      <c r="I2" s="34" t="s">
        <v>89</v>
      </c>
      <c r="J2" s="34" t="s">
        <v>85</v>
      </c>
    </row>
    <row r="3" spans="1:10" ht="12.75">
      <c r="A3" s="34" t="s">
        <v>90</v>
      </c>
      <c r="B3" s="35">
        <v>2</v>
      </c>
      <c r="C3" s="34" t="s">
        <v>91</v>
      </c>
      <c r="D3" s="35"/>
      <c r="E3" s="34" t="s">
        <v>92</v>
      </c>
      <c r="F3" s="35"/>
      <c r="G3" s="34" t="s">
        <v>93</v>
      </c>
      <c r="H3" s="35">
        <v>3</v>
      </c>
      <c r="I3" s="34" t="s">
        <v>94</v>
      </c>
      <c r="J3" s="35">
        <v>20</v>
      </c>
    </row>
    <row r="4" spans="1:10" ht="12.75">
      <c r="A4" s="34" t="s">
        <v>95</v>
      </c>
      <c r="B4" s="35">
        <v>0</v>
      </c>
      <c r="C4" s="34" t="s">
        <v>96</v>
      </c>
      <c r="D4" s="35">
        <v>1</v>
      </c>
      <c r="E4" s="34" t="s">
        <v>97</v>
      </c>
      <c r="F4" s="35">
        <v>3</v>
      </c>
      <c r="G4" s="34" t="s">
        <v>98</v>
      </c>
      <c r="H4" s="35"/>
      <c r="I4" s="34" t="s">
        <v>99</v>
      </c>
      <c r="J4" s="35">
        <v>1</v>
      </c>
    </row>
    <row r="5" spans="1:10" ht="12.75">
      <c r="A5" s="34" t="s">
        <v>100</v>
      </c>
      <c r="B5" s="35">
        <v>250</v>
      </c>
      <c r="C5" s="34" t="s">
        <v>101</v>
      </c>
      <c r="D5" s="35">
        <v>3</v>
      </c>
      <c r="E5" s="34" t="s">
        <v>102</v>
      </c>
      <c r="F5" s="35"/>
      <c r="G5" s="34" t="s">
        <v>103</v>
      </c>
      <c r="H5" s="35">
        <v>2</v>
      </c>
      <c r="I5" s="34" t="s">
        <v>104</v>
      </c>
      <c r="J5" s="35"/>
    </row>
    <row r="6" spans="1:10" ht="12.75">
      <c r="A6" s="34" t="s">
        <v>105</v>
      </c>
      <c r="B6" s="35">
        <v>1</v>
      </c>
      <c r="C6" s="34" t="s">
        <v>106</v>
      </c>
      <c r="D6" s="35"/>
      <c r="E6" s="34" t="s">
        <v>107</v>
      </c>
      <c r="F6" s="35"/>
      <c r="G6" s="34" t="s">
        <v>108</v>
      </c>
      <c r="H6" s="35"/>
      <c r="I6" s="34" t="s">
        <v>109</v>
      </c>
      <c r="J6" s="35">
        <v>1000</v>
      </c>
    </row>
    <row r="7" spans="1:10" ht="12.75">
      <c r="A7" s="34" t="s">
        <v>110</v>
      </c>
      <c r="B7" s="35">
        <v>37</v>
      </c>
      <c r="C7" s="34" t="s">
        <v>111</v>
      </c>
      <c r="D7" s="35"/>
      <c r="E7" s="34" t="s">
        <v>112</v>
      </c>
      <c r="F7" s="35"/>
      <c r="G7" s="34" t="s">
        <v>113</v>
      </c>
      <c r="H7" s="35"/>
      <c r="I7" s="34" t="s">
        <v>114</v>
      </c>
      <c r="J7" s="35">
        <v>30</v>
      </c>
    </row>
    <row r="8" spans="1:10" ht="12.75">
      <c r="A8" s="34" t="s">
        <v>115</v>
      </c>
      <c r="B8" s="35"/>
      <c r="C8" s="34" t="s">
        <v>116</v>
      </c>
      <c r="D8" s="35">
        <v>1</v>
      </c>
      <c r="E8" s="34" t="s">
        <v>117</v>
      </c>
      <c r="F8" s="35"/>
      <c r="G8" s="34" t="s">
        <v>118</v>
      </c>
      <c r="H8" s="35">
        <v>3</v>
      </c>
      <c r="I8" s="34" t="s">
        <v>119</v>
      </c>
      <c r="J8" s="35">
        <v>30</v>
      </c>
    </row>
    <row r="9" spans="1:10" ht="12.75">
      <c r="A9" s="34" t="s">
        <v>120</v>
      </c>
      <c r="B9" s="35">
        <v>11</v>
      </c>
      <c r="C9" s="34" t="s">
        <v>121</v>
      </c>
      <c r="D9" s="35">
        <v>3</v>
      </c>
      <c r="E9" s="34" t="s">
        <v>122</v>
      </c>
      <c r="F9" s="35"/>
      <c r="G9" s="34" t="s">
        <v>123</v>
      </c>
      <c r="H9" s="35">
        <v>4</v>
      </c>
      <c r="I9" s="34" t="s">
        <v>124</v>
      </c>
      <c r="J9" s="35">
        <v>20</v>
      </c>
    </row>
    <row r="10" spans="1:10" ht="12.75">
      <c r="A10" s="34" t="s">
        <v>125</v>
      </c>
      <c r="B10" s="35">
        <v>4</v>
      </c>
      <c r="C10" s="36" t="s">
        <v>126</v>
      </c>
      <c r="D10" s="35"/>
      <c r="E10" s="34" t="s">
        <v>127</v>
      </c>
      <c r="F10" s="35"/>
      <c r="G10" s="34" t="s">
        <v>128</v>
      </c>
      <c r="H10" s="35"/>
      <c r="I10" s="34" t="s">
        <v>129</v>
      </c>
      <c r="J10" s="35">
        <v>0</v>
      </c>
    </row>
    <row r="11" spans="1:10" ht="12.75">
      <c r="A11" s="34" t="s">
        <v>130</v>
      </c>
      <c r="B11" s="35">
        <v>15</v>
      </c>
      <c r="C11" s="34" t="s">
        <v>131</v>
      </c>
      <c r="D11" s="35"/>
      <c r="E11" s="34" t="s">
        <v>132</v>
      </c>
      <c r="F11" s="35"/>
      <c r="G11" s="34" t="s">
        <v>133</v>
      </c>
      <c r="H11" s="35">
        <v>125</v>
      </c>
      <c r="I11" s="34" t="s">
        <v>134</v>
      </c>
      <c r="J11" s="35">
        <v>5</v>
      </c>
    </row>
    <row r="12" spans="1:10" ht="12.75">
      <c r="A12" s="34" t="s">
        <v>135</v>
      </c>
      <c r="B12" s="35"/>
      <c r="C12" s="34" t="s">
        <v>136</v>
      </c>
      <c r="D12" s="35"/>
      <c r="E12" s="34" t="s">
        <v>137</v>
      </c>
      <c r="F12" s="35"/>
      <c r="G12" s="34" t="s">
        <v>138</v>
      </c>
      <c r="H12" s="35"/>
      <c r="I12" s="34" t="s">
        <v>139</v>
      </c>
      <c r="J12" s="35">
        <v>30</v>
      </c>
    </row>
    <row r="13" spans="1:10" ht="12.75">
      <c r="A13" s="34" t="s">
        <v>140</v>
      </c>
      <c r="B13" s="35"/>
      <c r="C13" s="34" t="s">
        <v>141</v>
      </c>
      <c r="D13" s="35"/>
      <c r="E13" s="34" t="s">
        <v>142</v>
      </c>
      <c r="F13" s="35"/>
      <c r="G13" s="34" t="s">
        <v>143</v>
      </c>
      <c r="H13" s="35"/>
      <c r="I13" s="34" t="s">
        <v>144</v>
      </c>
      <c r="J13" s="35">
        <v>2</v>
      </c>
    </row>
    <row r="14" spans="1:10" ht="12.75">
      <c r="A14" s="34" t="s">
        <v>145</v>
      </c>
      <c r="B14" s="35"/>
      <c r="C14" s="34" t="s">
        <v>146</v>
      </c>
      <c r="D14" s="35">
        <v>20</v>
      </c>
      <c r="E14" s="34" t="s">
        <v>147</v>
      </c>
      <c r="F14" s="35"/>
      <c r="G14" s="34" t="s">
        <v>148</v>
      </c>
      <c r="H14" s="35"/>
      <c r="I14" s="34" t="s">
        <v>149</v>
      </c>
      <c r="J14" s="35">
        <v>70</v>
      </c>
    </row>
    <row r="15" spans="1:10" ht="12.75">
      <c r="A15" s="34" t="s">
        <v>150</v>
      </c>
      <c r="B15" s="35">
        <v>60</v>
      </c>
      <c r="C15" s="34" t="s">
        <v>151</v>
      </c>
      <c r="D15" s="35"/>
      <c r="E15" s="34" t="s">
        <v>152</v>
      </c>
      <c r="F15" s="35"/>
      <c r="G15" s="34" t="s">
        <v>153</v>
      </c>
      <c r="H15" s="35"/>
      <c r="I15" s="34" t="s">
        <v>154</v>
      </c>
      <c r="J15" s="35">
        <v>80</v>
      </c>
    </row>
    <row r="16" spans="1:10" ht="12.75">
      <c r="A16" s="34" t="s">
        <v>155</v>
      </c>
      <c r="B16" s="35"/>
      <c r="C16" s="34" t="s">
        <v>156</v>
      </c>
      <c r="D16" s="35"/>
      <c r="E16" s="34" t="s">
        <v>157</v>
      </c>
      <c r="F16" s="44">
        <v>10</v>
      </c>
      <c r="G16" s="34" t="s">
        <v>158</v>
      </c>
      <c r="H16" s="35"/>
      <c r="I16" s="36" t="s">
        <v>159</v>
      </c>
      <c r="J16" s="35">
        <v>0</v>
      </c>
    </row>
    <row r="17" spans="1:10" ht="12.75">
      <c r="A17" s="34" t="s">
        <v>160</v>
      </c>
      <c r="B17" s="35">
        <v>35</v>
      </c>
      <c r="C17" s="34" t="s">
        <v>161</v>
      </c>
      <c r="D17" s="35"/>
      <c r="E17" s="34" t="s">
        <v>162</v>
      </c>
      <c r="F17" s="44">
        <v>81</v>
      </c>
      <c r="G17" s="34" t="s">
        <v>163</v>
      </c>
      <c r="H17" s="35"/>
      <c r="I17" s="34" t="s">
        <v>164</v>
      </c>
      <c r="J17" s="35">
        <v>10</v>
      </c>
    </row>
    <row r="18" spans="1:10" ht="12.75">
      <c r="A18" s="34" t="s">
        <v>165</v>
      </c>
      <c r="B18" s="35">
        <v>1</v>
      </c>
      <c r="C18" s="34" t="s">
        <v>166</v>
      </c>
      <c r="D18" s="35"/>
      <c r="E18" s="34" t="s">
        <v>167</v>
      </c>
      <c r="F18" s="44">
        <v>8</v>
      </c>
      <c r="G18" s="34" t="s">
        <v>168</v>
      </c>
      <c r="H18" s="35">
        <v>0</v>
      </c>
      <c r="I18" s="34" t="s">
        <v>169</v>
      </c>
      <c r="J18" s="35"/>
    </row>
    <row r="19" spans="1:10" ht="12.75">
      <c r="A19" s="34" t="s">
        <v>170</v>
      </c>
      <c r="B19" s="35">
        <v>110</v>
      </c>
      <c r="C19" s="34" t="s">
        <v>171</v>
      </c>
      <c r="D19" s="35"/>
      <c r="E19" s="34" t="s">
        <v>172</v>
      </c>
      <c r="F19" s="44">
        <v>2</v>
      </c>
      <c r="G19" s="34" t="s">
        <v>173</v>
      </c>
      <c r="H19" s="35"/>
      <c r="I19" s="34" t="s">
        <v>174</v>
      </c>
      <c r="J19" s="35">
        <v>30</v>
      </c>
    </row>
    <row r="20" spans="1:10" ht="12.75">
      <c r="A20" s="34" t="s">
        <v>175</v>
      </c>
      <c r="B20" s="35">
        <v>110</v>
      </c>
      <c r="C20" s="34" t="s">
        <v>176</v>
      </c>
      <c r="D20" s="35"/>
      <c r="E20" s="34" t="s">
        <v>177</v>
      </c>
      <c r="F20" s="44">
        <v>110</v>
      </c>
      <c r="G20" s="34" t="s">
        <v>178</v>
      </c>
      <c r="H20" s="35"/>
      <c r="I20" s="34" t="s">
        <v>179</v>
      </c>
      <c r="J20" s="35">
        <v>60</v>
      </c>
    </row>
    <row r="21" spans="1:10" ht="12.75">
      <c r="A21" s="34" t="s">
        <v>180</v>
      </c>
      <c r="B21" s="35">
        <v>100</v>
      </c>
      <c r="C21" s="34" t="s">
        <v>181</v>
      </c>
      <c r="D21" s="35"/>
      <c r="E21" s="34" t="s">
        <v>182</v>
      </c>
      <c r="F21" s="44">
        <v>80</v>
      </c>
      <c r="G21" s="34" t="s">
        <v>183</v>
      </c>
      <c r="H21" s="35"/>
      <c r="I21" s="34" t="s">
        <v>184</v>
      </c>
      <c r="J21" s="35">
        <v>70</v>
      </c>
    </row>
    <row r="22" spans="1:10" ht="12.75">
      <c r="A22" s="34" t="s">
        <v>185</v>
      </c>
      <c r="B22" s="35"/>
      <c r="C22" s="34" t="s">
        <v>186</v>
      </c>
      <c r="D22" s="35"/>
      <c r="E22" s="34" t="s">
        <v>187</v>
      </c>
      <c r="F22" s="44">
        <v>1</v>
      </c>
      <c r="G22" s="34" t="s">
        <v>188</v>
      </c>
      <c r="H22" s="35"/>
      <c r="I22" s="34" t="s">
        <v>189</v>
      </c>
      <c r="J22" s="35"/>
    </row>
    <row r="23" spans="1:10" ht="12.75">
      <c r="A23" s="34" t="s">
        <v>190</v>
      </c>
      <c r="B23" s="35">
        <v>5</v>
      </c>
      <c r="C23" s="34" t="s">
        <v>191</v>
      </c>
      <c r="D23" s="35"/>
      <c r="E23" s="34" t="s">
        <v>192</v>
      </c>
      <c r="F23" s="44">
        <v>1</v>
      </c>
      <c r="G23" s="34" t="s">
        <v>193</v>
      </c>
      <c r="H23" s="35"/>
      <c r="I23" s="34" t="s">
        <v>194</v>
      </c>
      <c r="J23" s="35"/>
    </row>
    <row r="24" spans="1:10" ht="12.75">
      <c r="A24" s="34" t="s">
        <v>195</v>
      </c>
      <c r="B24" s="35"/>
      <c r="C24" s="34" t="s">
        <v>196</v>
      </c>
      <c r="D24" s="35"/>
      <c r="E24" s="34" t="s">
        <v>197</v>
      </c>
      <c r="F24" s="35"/>
      <c r="G24" s="34" t="s">
        <v>198</v>
      </c>
      <c r="H24" s="35"/>
      <c r="I24" s="34" t="s">
        <v>199</v>
      </c>
      <c r="J24" s="35"/>
    </row>
    <row r="25" spans="1:10" ht="12.75">
      <c r="A25" s="34" t="s">
        <v>200</v>
      </c>
      <c r="B25" s="35">
        <v>10</v>
      </c>
      <c r="D25" s="35"/>
      <c r="E25" s="34" t="s">
        <v>201</v>
      </c>
      <c r="F25" s="35"/>
      <c r="G25" s="34" t="s">
        <v>202</v>
      </c>
      <c r="H25" s="35"/>
      <c r="I25" s="37" t="s">
        <v>203</v>
      </c>
      <c r="J25" s="37" t="s">
        <v>85</v>
      </c>
    </row>
    <row r="26" spans="1:10" ht="12.75">
      <c r="A26" s="34" t="s">
        <v>204</v>
      </c>
      <c r="B26" s="35"/>
      <c r="C26" s="38"/>
      <c r="D26" s="35"/>
      <c r="E26" s="34" t="s">
        <v>205</v>
      </c>
      <c r="F26" s="35"/>
      <c r="G26" s="34" t="s">
        <v>206</v>
      </c>
      <c r="H26" s="35"/>
      <c r="I26" s="34" t="s">
        <v>94</v>
      </c>
      <c r="J26" s="35"/>
    </row>
    <row r="27" spans="1:10" ht="12.75">
      <c r="A27" s="34" t="s">
        <v>207</v>
      </c>
      <c r="B27" s="35"/>
      <c r="C27" s="38"/>
      <c r="D27" s="35"/>
      <c r="E27" s="34" t="s">
        <v>208</v>
      </c>
      <c r="F27" s="35"/>
      <c r="G27" s="34" t="s">
        <v>209</v>
      </c>
      <c r="H27" s="35"/>
      <c r="I27" s="34" t="s">
        <v>210</v>
      </c>
      <c r="J27" s="35">
        <v>5</v>
      </c>
    </row>
    <row r="28" spans="1:10" ht="12.75">
      <c r="A28" s="34"/>
      <c r="B28" s="35"/>
      <c r="C28" s="38"/>
      <c r="D28" s="35"/>
      <c r="E28" s="34" t="s">
        <v>211</v>
      </c>
      <c r="F28" s="35"/>
      <c r="G28" s="34" t="s">
        <v>212</v>
      </c>
      <c r="H28" s="35"/>
      <c r="I28" s="34" t="s">
        <v>213</v>
      </c>
      <c r="J28" s="35"/>
    </row>
    <row r="29" spans="1:10" ht="12.75">
      <c r="B29" s="39">
        <f>SUM(B3:B28)</f>
        <v>751</v>
      </c>
      <c r="D29" s="39">
        <f>SUM(D3:D28)</f>
        <v>28</v>
      </c>
      <c r="F29" s="39">
        <f>SUM(F3:F28)</f>
        <v>296</v>
      </c>
      <c r="G29" s="34" t="s">
        <v>214</v>
      </c>
      <c r="H29" s="35">
        <v>0</v>
      </c>
      <c r="I29" s="34" t="s">
        <v>215</v>
      </c>
      <c r="J29" s="35"/>
    </row>
    <row r="30" spans="1:10" ht="12.75">
      <c r="G30" s="34" t="s">
        <v>216</v>
      </c>
      <c r="H30" s="35"/>
      <c r="I30" s="34" t="s">
        <v>217</v>
      </c>
      <c r="J30" s="35"/>
    </row>
    <row r="31" spans="1:10" ht="12.75">
      <c r="C31" s="39" t="s">
        <v>218</v>
      </c>
      <c r="E31" s="39">
        <f>B29+D29+F29+H42</f>
        <v>1283</v>
      </c>
      <c r="G31" s="34" t="s">
        <v>219</v>
      </c>
      <c r="H31" s="35"/>
      <c r="I31" s="34" t="s">
        <v>220</v>
      </c>
      <c r="J31" s="35"/>
    </row>
    <row r="32" spans="1:10" ht="12.75">
      <c r="G32" s="34" t="s">
        <v>221</v>
      </c>
      <c r="H32" s="35"/>
      <c r="I32" s="34" t="s">
        <v>222</v>
      </c>
      <c r="J32" s="35"/>
    </row>
    <row r="33" spans="7:10" ht="12.75">
      <c r="G33" s="34" t="s">
        <v>223</v>
      </c>
      <c r="H33" s="35"/>
      <c r="I33" s="34" t="s">
        <v>224</v>
      </c>
      <c r="J33" s="35"/>
    </row>
    <row r="34" spans="7:10" ht="12.75">
      <c r="G34" s="34" t="s">
        <v>225</v>
      </c>
      <c r="H34" s="35"/>
      <c r="I34" s="34" t="s">
        <v>226</v>
      </c>
      <c r="J34" s="35"/>
    </row>
    <row r="35" spans="7:10" ht="12.75">
      <c r="G35" s="34" t="s">
        <v>227</v>
      </c>
      <c r="H35" s="35"/>
      <c r="I35" s="34" t="s">
        <v>228</v>
      </c>
      <c r="J35" s="35"/>
    </row>
    <row r="36" spans="7:10" ht="12.75">
      <c r="G36" s="34" t="s">
        <v>229</v>
      </c>
      <c r="H36" s="35"/>
      <c r="I36" s="34" t="s">
        <v>230</v>
      </c>
      <c r="J36" s="35">
        <v>2</v>
      </c>
    </row>
    <row r="37" spans="7:10" ht="12.75">
      <c r="G37" s="34" t="s">
        <v>231</v>
      </c>
      <c r="H37" s="35">
        <v>1</v>
      </c>
      <c r="I37" s="34" t="s">
        <v>232</v>
      </c>
      <c r="J37" s="35">
        <v>5</v>
      </c>
    </row>
    <row r="38" spans="7:10" ht="12.75">
      <c r="G38" s="34" t="s">
        <v>233</v>
      </c>
      <c r="H38" s="35"/>
      <c r="I38" s="34" t="s">
        <v>234</v>
      </c>
      <c r="J38" s="35">
        <v>1</v>
      </c>
    </row>
    <row r="39" spans="7:10" ht="12.75">
      <c r="G39" s="34" t="s">
        <v>235</v>
      </c>
      <c r="H39" s="35">
        <v>40</v>
      </c>
      <c r="I39" s="34" t="s">
        <v>236</v>
      </c>
      <c r="J39" s="35"/>
    </row>
    <row r="40" spans="7:10" ht="12.75">
      <c r="G40" s="34" t="s">
        <v>237</v>
      </c>
      <c r="H40" s="35">
        <v>30</v>
      </c>
      <c r="I40" s="34" t="s">
        <v>238</v>
      </c>
      <c r="J40" s="35"/>
    </row>
    <row r="41" spans="7:10" ht="12.75">
      <c r="G41" s="34" t="s">
        <v>239</v>
      </c>
      <c r="H41" s="35"/>
      <c r="I41" s="34" t="s">
        <v>240</v>
      </c>
      <c r="J41" s="35"/>
    </row>
    <row r="42" spans="7:10" ht="12.75">
      <c r="H42" s="39">
        <f>SUM(H3:H41)</f>
        <v>208</v>
      </c>
      <c r="I42" s="34" t="s">
        <v>241</v>
      </c>
      <c r="J42" s="35">
        <v>1</v>
      </c>
    </row>
    <row r="43" spans="7:10" ht="12.75">
      <c r="I43" s="34" t="s">
        <v>242</v>
      </c>
      <c r="J43" s="35"/>
    </row>
    <row r="44" spans="7:10" ht="12.75">
      <c r="I44" s="34" t="s">
        <v>243</v>
      </c>
      <c r="J44" s="35">
        <v>1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ColWidth="9" defaultRowHeight="15"/>
  <cols>
    <col min="1" max="4" width="9" style="1"/>
    <col min="5" max="5" width="10.85546875" style="1" customWidth="1"/>
    <col min="6" max="7" width="11.85546875" style="1" customWidth="1"/>
    <col min="8" max="8" width="12.7109375" style="1" customWidth="1"/>
    <col min="9" max="9" width="10.140625" style="1" customWidth="1"/>
    <col min="10" max="10" width="10.28515625" style="1" customWidth="1"/>
    <col min="11" max="11" width="9" style="1"/>
    <col min="12" max="12" width="13.85546875" style="1" customWidth="1"/>
    <col min="13" max="13" width="17.140625" style="1" bestFit="1" customWidth="1"/>
    <col min="14" max="14" width="17" style="1" customWidth="1"/>
    <col min="15" max="16384" width="9" style="1"/>
  </cols>
  <sheetData>
    <row r="1" spans="1:14" ht="22.5">
      <c r="A1" s="67" t="s">
        <v>261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5.75" customHeight="1">
      <c r="A2" s="66"/>
      <c r="B2" s="66" t="s">
        <v>244</v>
      </c>
      <c r="C2" s="66"/>
      <c r="D2" s="66"/>
      <c r="E2" s="66" t="s">
        <v>245</v>
      </c>
      <c r="F2" s="66"/>
      <c r="G2" s="68" t="s">
        <v>246</v>
      </c>
      <c r="H2" s="69"/>
      <c r="I2" s="66" t="s">
        <v>247</v>
      </c>
      <c r="J2" s="66" t="s">
        <v>248</v>
      </c>
      <c r="K2" s="66" t="s">
        <v>249</v>
      </c>
      <c r="L2" s="66" t="s">
        <v>250</v>
      </c>
      <c r="M2" s="70" t="s">
        <v>251</v>
      </c>
      <c r="N2" s="66" t="s">
        <v>252</v>
      </c>
    </row>
    <row r="3" spans="1:14" ht="36">
      <c r="A3" s="66"/>
      <c r="B3" s="40" t="s">
        <v>253</v>
      </c>
      <c r="C3" s="40" t="s">
        <v>254</v>
      </c>
      <c r="D3" s="40" t="s">
        <v>255</v>
      </c>
      <c r="E3" s="40" t="s">
        <v>253</v>
      </c>
      <c r="F3" s="40" t="s">
        <v>255</v>
      </c>
      <c r="G3" s="40" t="s">
        <v>253</v>
      </c>
      <c r="H3" s="40" t="s">
        <v>255</v>
      </c>
      <c r="I3" s="66"/>
      <c r="J3" s="66"/>
      <c r="K3" s="66"/>
      <c r="L3" s="66"/>
      <c r="M3" s="71"/>
      <c r="N3" s="66"/>
    </row>
    <row r="4" spans="1:14" ht="18">
      <c r="A4" s="40" t="s">
        <v>256</v>
      </c>
      <c r="B4" s="41">
        <v>2</v>
      </c>
      <c r="C4" s="41">
        <v>0</v>
      </c>
      <c r="D4" s="41">
        <v>2</v>
      </c>
      <c r="E4" s="41">
        <v>3</v>
      </c>
      <c r="F4" s="41">
        <v>0</v>
      </c>
      <c r="G4" s="41">
        <v>8</v>
      </c>
      <c r="H4" s="41">
        <v>8</v>
      </c>
      <c r="I4" s="41">
        <v>279</v>
      </c>
      <c r="J4" s="41">
        <v>5</v>
      </c>
      <c r="K4" s="41">
        <v>0</v>
      </c>
      <c r="L4" s="41">
        <v>1</v>
      </c>
      <c r="M4" s="41">
        <v>0</v>
      </c>
      <c r="N4" s="41">
        <v>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4"/>
  <sheetViews>
    <sheetView rightToLeft="1" zoomScale="90" zoomScaleNormal="90" workbookViewId="0">
      <selection sqref="A1:AA1"/>
    </sheetView>
  </sheetViews>
  <sheetFormatPr defaultRowHeight="15"/>
  <cols>
    <col min="1" max="1" width="3" style="1" bestFit="1" customWidth="1"/>
    <col min="2" max="2" width="7.28515625" style="1" bestFit="1" customWidth="1"/>
    <col min="3" max="3" width="3.5703125" style="1" bestFit="1" customWidth="1"/>
    <col min="4" max="4" width="3.85546875" style="1" bestFit="1" customWidth="1"/>
    <col min="5" max="5" width="4.140625" style="1" bestFit="1" customWidth="1"/>
    <col min="6" max="6" width="3.85546875" style="1" bestFit="1" customWidth="1"/>
    <col min="7" max="7" width="5.140625" style="1" bestFit="1" customWidth="1"/>
    <col min="8" max="8" width="9.85546875" style="1" bestFit="1" customWidth="1"/>
    <col min="9" max="9" width="4.85546875" style="1" bestFit="1" customWidth="1"/>
    <col min="10" max="10" width="4.42578125" style="1" bestFit="1" customWidth="1"/>
    <col min="11" max="11" width="4.85546875" style="1" bestFit="1" customWidth="1"/>
    <col min="12" max="12" width="5" style="1" bestFit="1" customWidth="1"/>
    <col min="13" max="13" width="4.7109375" style="1" bestFit="1" customWidth="1"/>
    <col min="14" max="14" width="7.85546875" style="1" bestFit="1" customWidth="1"/>
    <col min="15" max="15" width="4.85546875" style="1" bestFit="1" customWidth="1"/>
    <col min="16" max="16" width="8.7109375" style="1" bestFit="1" customWidth="1"/>
    <col min="17" max="17" width="4.140625" style="1" bestFit="1" customWidth="1"/>
    <col min="18" max="18" width="3.85546875" style="1" bestFit="1" customWidth="1"/>
    <col min="19" max="19" width="8.7109375" style="1" bestFit="1" customWidth="1"/>
    <col min="20" max="20" width="4" style="1" bestFit="1" customWidth="1"/>
    <col min="21" max="21" width="3.85546875" style="1" bestFit="1" customWidth="1"/>
    <col min="22" max="23" width="4.140625" style="1" bestFit="1" customWidth="1"/>
    <col min="24" max="24" width="6.140625" style="1" bestFit="1" customWidth="1"/>
    <col min="25" max="25" width="7.42578125" style="1" bestFit="1" customWidth="1"/>
    <col min="26" max="26" width="7.85546875" style="1" bestFit="1" customWidth="1"/>
    <col min="27" max="27" width="4.140625" style="1" bestFit="1" customWidth="1"/>
    <col min="28" max="16384" width="9.140625" style="1"/>
  </cols>
  <sheetData>
    <row r="1" spans="1:27" ht="20.25">
      <c r="A1" s="110" t="s">
        <v>312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8"/>
    </row>
    <row r="2" spans="1:27">
      <c r="A2" s="107" t="s">
        <v>311</v>
      </c>
      <c r="B2" s="107" t="s">
        <v>310</v>
      </c>
      <c r="C2" s="106" t="s">
        <v>309</v>
      </c>
      <c r="D2" s="105"/>
      <c r="E2" s="105"/>
      <c r="F2" s="105"/>
      <c r="G2" s="104"/>
      <c r="H2" s="98" t="s">
        <v>308</v>
      </c>
      <c r="I2" s="106" t="s">
        <v>307</v>
      </c>
      <c r="J2" s="105"/>
      <c r="K2" s="104"/>
      <c r="L2" s="97" t="s">
        <v>306</v>
      </c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5"/>
    </row>
    <row r="3" spans="1:27">
      <c r="A3" s="100"/>
      <c r="B3" s="100"/>
      <c r="C3" s="103"/>
      <c r="D3" s="102"/>
      <c r="E3" s="102"/>
      <c r="F3" s="102"/>
      <c r="G3" s="101"/>
      <c r="H3" s="99"/>
      <c r="I3" s="103"/>
      <c r="J3" s="102"/>
      <c r="K3" s="101"/>
      <c r="L3" s="90" t="s">
        <v>305</v>
      </c>
      <c r="M3" s="90"/>
      <c r="N3" s="91"/>
      <c r="O3" s="90" t="s">
        <v>304</v>
      </c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 t="s">
        <v>303</v>
      </c>
    </row>
    <row r="4" spans="1:27">
      <c r="A4" s="100"/>
      <c r="B4" s="100"/>
      <c r="C4" s="90" t="s">
        <v>302</v>
      </c>
      <c r="D4" s="90" t="s">
        <v>301</v>
      </c>
      <c r="E4" s="90"/>
      <c r="F4" s="90"/>
      <c r="G4" s="90"/>
      <c r="H4" s="99"/>
      <c r="I4" s="97" t="s">
        <v>301</v>
      </c>
      <c r="J4" s="96"/>
      <c r="K4" s="95"/>
      <c r="L4" s="90" t="s">
        <v>300</v>
      </c>
      <c r="M4" s="90" t="s">
        <v>299</v>
      </c>
      <c r="N4" s="98" t="s">
        <v>298</v>
      </c>
      <c r="O4" s="90" t="s">
        <v>297</v>
      </c>
      <c r="P4" s="97" t="s">
        <v>296</v>
      </c>
      <c r="Q4" s="96"/>
      <c r="R4" s="95"/>
      <c r="S4" s="97" t="s">
        <v>295</v>
      </c>
      <c r="T4" s="96"/>
      <c r="U4" s="95"/>
      <c r="V4" s="90" t="s">
        <v>294</v>
      </c>
      <c r="W4" s="90"/>
      <c r="X4" s="90" t="s">
        <v>293</v>
      </c>
      <c r="Y4" s="90" t="s">
        <v>292</v>
      </c>
      <c r="Z4" s="90" t="s">
        <v>291</v>
      </c>
      <c r="AA4" s="90" t="s">
        <v>290</v>
      </c>
    </row>
    <row r="5" spans="1:27">
      <c r="A5" s="94"/>
      <c r="B5" s="94"/>
      <c r="C5" s="90"/>
      <c r="D5" s="91" t="s">
        <v>288</v>
      </c>
      <c r="E5" s="91" t="s">
        <v>287</v>
      </c>
      <c r="F5" s="91" t="s">
        <v>286</v>
      </c>
      <c r="G5" s="93" t="s">
        <v>289</v>
      </c>
      <c r="H5" s="92"/>
      <c r="I5" s="91" t="s">
        <v>288</v>
      </c>
      <c r="J5" s="91" t="s">
        <v>287</v>
      </c>
      <c r="K5" s="91" t="s">
        <v>286</v>
      </c>
      <c r="L5" s="90"/>
      <c r="M5" s="90"/>
      <c r="N5" s="92"/>
      <c r="O5" s="90"/>
      <c r="P5" s="91" t="s">
        <v>285</v>
      </c>
      <c r="Q5" s="91" t="s">
        <v>284</v>
      </c>
      <c r="R5" s="91" t="s">
        <v>283</v>
      </c>
      <c r="S5" s="91" t="s">
        <v>285</v>
      </c>
      <c r="T5" s="91" t="s">
        <v>284</v>
      </c>
      <c r="U5" s="91" t="s">
        <v>283</v>
      </c>
      <c r="V5" s="91" t="s">
        <v>282</v>
      </c>
      <c r="W5" s="91" t="s">
        <v>281</v>
      </c>
      <c r="X5" s="90"/>
      <c r="Y5" s="90"/>
      <c r="Z5" s="90"/>
      <c r="AA5" s="90"/>
    </row>
    <row r="6" spans="1:27">
      <c r="A6" s="89">
        <v>1</v>
      </c>
      <c r="B6" s="83" t="s">
        <v>280</v>
      </c>
      <c r="C6" s="88"/>
      <c r="D6" s="86"/>
      <c r="E6" s="86"/>
      <c r="F6" s="86"/>
      <c r="G6" s="87"/>
      <c r="H6" s="86"/>
      <c r="I6" s="86"/>
      <c r="J6" s="86"/>
      <c r="K6" s="86"/>
      <c r="L6" s="75"/>
      <c r="M6" s="75"/>
      <c r="N6" s="86"/>
      <c r="O6" s="85"/>
      <c r="P6" s="85"/>
      <c r="Q6" s="85"/>
      <c r="R6" s="85"/>
      <c r="S6" s="85"/>
      <c r="T6" s="85"/>
      <c r="U6" s="85"/>
      <c r="V6" s="85"/>
      <c r="W6" s="85"/>
      <c r="X6" s="84"/>
      <c r="Y6" s="84"/>
      <c r="Z6" s="84"/>
      <c r="AA6" s="84"/>
    </row>
    <row r="7" spans="1:27">
      <c r="A7" s="89">
        <v>2</v>
      </c>
      <c r="B7" s="83" t="s">
        <v>279</v>
      </c>
      <c r="C7" s="88"/>
      <c r="D7" s="86"/>
      <c r="E7" s="86"/>
      <c r="F7" s="86"/>
      <c r="G7" s="87"/>
      <c r="H7" s="86"/>
      <c r="I7" s="86"/>
      <c r="J7" s="86"/>
      <c r="K7" s="86"/>
      <c r="L7" s="75"/>
      <c r="M7" s="75"/>
      <c r="N7" s="86"/>
      <c r="O7" s="85"/>
      <c r="P7" s="85"/>
      <c r="Q7" s="85"/>
      <c r="R7" s="85"/>
      <c r="S7" s="85"/>
      <c r="T7" s="85"/>
      <c r="U7" s="85"/>
      <c r="V7" s="85"/>
      <c r="W7" s="85"/>
      <c r="X7" s="84"/>
      <c r="Y7" s="84"/>
      <c r="Z7" s="84"/>
      <c r="AA7" s="84"/>
    </row>
    <row r="8" spans="1:27">
      <c r="A8" s="89">
        <v>3</v>
      </c>
      <c r="B8" s="83" t="s">
        <v>278</v>
      </c>
      <c r="C8" s="88"/>
      <c r="D8" s="86"/>
      <c r="E8" s="86"/>
      <c r="F8" s="86"/>
      <c r="G8" s="87"/>
      <c r="H8" s="86"/>
      <c r="I8" s="86"/>
      <c r="J8" s="86"/>
      <c r="K8" s="86"/>
      <c r="L8" s="75"/>
      <c r="M8" s="75"/>
      <c r="N8" s="86"/>
      <c r="O8" s="85"/>
      <c r="P8" s="85"/>
      <c r="Q8" s="85"/>
      <c r="R8" s="85"/>
      <c r="S8" s="85"/>
      <c r="T8" s="85"/>
      <c r="U8" s="85"/>
      <c r="V8" s="85"/>
      <c r="W8" s="85"/>
      <c r="X8" s="84"/>
      <c r="Y8" s="84"/>
      <c r="Z8" s="84"/>
      <c r="AA8" s="84"/>
    </row>
    <row r="9" spans="1:27">
      <c r="A9" s="89">
        <v>4</v>
      </c>
      <c r="B9" s="83" t="s">
        <v>277</v>
      </c>
      <c r="C9" s="88"/>
      <c r="D9" s="86"/>
      <c r="E9" s="86"/>
      <c r="F9" s="86"/>
      <c r="G9" s="87"/>
      <c r="H9" s="86"/>
      <c r="I9" s="86"/>
      <c r="J9" s="86"/>
      <c r="K9" s="86"/>
      <c r="L9" s="75"/>
      <c r="M9" s="75"/>
      <c r="N9" s="86"/>
      <c r="O9" s="85"/>
      <c r="P9" s="85"/>
      <c r="Q9" s="85"/>
      <c r="R9" s="85"/>
      <c r="S9" s="85"/>
      <c r="T9" s="85"/>
      <c r="U9" s="85"/>
      <c r="V9" s="85"/>
      <c r="W9" s="85"/>
      <c r="X9" s="84"/>
      <c r="Y9" s="84"/>
      <c r="Z9" s="84"/>
      <c r="AA9" s="84"/>
    </row>
    <row r="10" spans="1:27">
      <c r="A10" s="89">
        <v>5</v>
      </c>
      <c r="B10" s="83" t="s">
        <v>276</v>
      </c>
      <c r="C10" s="88"/>
      <c r="D10" s="86"/>
      <c r="E10" s="86"/>
      <c r="F10" s="86"/>
      <c r="G10" s="87"/>
      <c r="H10" s="86"/>
      <c r="I10" s="86"/>
      <c r="J10" s="86"/>
      <c r="K10" s="86"/>
      <c r="L10" s="75"/>
      <c r="M10" s="75"/>
      <c r="N10" s="86"/>
      <c r="O10" s="85"/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4"/>
      <c r="AA10" s="84"/>
    </row>
    <row r="11" spans="1:27">
      <c r="A11" s="89">
        <v>6</v>
      </c>
      <c r="B11" s="83" t="s">
        <v>275</v>
      </c>
      <c r="C11" s="88"/>
      <c r="D11" s="86">
        <v>70</v>
      </c>
      <c r="E11" s="86">
        <v>115</v>
      </c>
      <c r="F11" s="86">
        <v>25</v>
      </c>
      <c r="G11" s="87">
        <v>210</v>
      </c>
      <c r="H11" s="86"/>
      <c r="I11" s="86">
        <v>30</v>
      </c>
      <c r="J11" s="86">
        <v>20</v>
      </c>
      <c r="K11" s="86">
        <v>10</v>
      </c>
      <c r="L11" s="75">
        <v>0</v>
      </c>
      <c r="M11" s="75">
        <v>0</v>
      </c>
      <c r="N11" s="86"/>
      <c r="O11" s="85">
        <v>200</v>
      </c>
      <c r="P11" s="85"/>
      <c r="Q11" s="85"/>
      <c r="R11" s="85"/>
      <c r="S11" s="85"/>
      <c r="T11" s="85"/>
      <c r="U11" s="85"/>
      <c r="V11" s="85">
        <v>100</v>
      </c>
      <c r="W11" s="85">
        <v>100</v>
      </c>
      <c r="X11" s="84"/>
      <c r="Y11" s="84"/>
      <c r="Z11" s="84">
        <v>28</v>
      </c>
      <c r="AA11" s="84"/>
    </row>
    <row r="12" spans="1:27">
      <c r="A12" s="89">
        <v>7</v>
      </c>
      <c r="B12" s="83" t="s">
        <v>274</v>
      </c>
      <c r="C12" s="88"/>
      <c r="D12" s="86"/>
      <c r="E12" s="86"/>
      <c r="F12" s="86"/>
      <c r="G12" s="87"/>
      <c r="H12" s="86"/>
      <c r="I12" s="86"/>
      <c r="J12" s="86"/>
      <c r="K12" s="86"/>
      <c r="L12" s="75"/>
      <c r="M12" s="75"/>
      <c r="N12" s="86"/>
      <c r="O12" s="85"/>
      <c r="P12" s="85"/>
      <c r="Q12" s="85"/>
      <c r="R12" s="85"/>
      <c r="S12" s="85"/>
      <c r="T12" s="85"/>
      <c r="U12" s="85"/>
      <c r="V12" s="85"/>
      <c r="W12" s="85"/>
      <c r="X12" s="84"/>
      <c r="Y12" s="84"/>
      <c r="Z12" s="84"/>
      <c r="AA12" s="84"/>
    </row>
    <row r="13" spans="1:27">
      <c r="A13" s="89">
        <v>8</v>
      </c>
      <c r="B13" s="83" t="s">
        <v>273</v>
      </c>
      <c r="C13" s="88">
        <v>1600</v>
      </c>
      <c r="D13" s="86">
        <v>710</v>
      </c>
      <c r="E13" s="86">
        <v>800</v>
      </c>
      <c r="F13" s="86">
        <v>950</v>
      </c>
      <c r="G13" s="87">
        <v>2460</v>
      </c>
      <c r="H13" s="86"/>
      <c r="I13" s="86">
        <v>2500</v>
      </c>
      <c r="J13" s="86">
        <v>2000</v>
      </c>
      <c r="K13" s="86">
        <v>1000</v>
      </c>
      <c r="L13" s="75">
        <v>1600</v>
      </c>
      <c r="M13" s="75">
        <v>60</v>
      </c>
      <c r="N13" s="86"/>
      <c r="O13" s="85">
        <v>2500</v>
      </c>
      <c r="P13" s="85"/>
      <c r="Q13" s="85">
        <v>3900</v>
      </c>
      <c r="R13" s="85"/>
      <c r="S13" s="85"/>
      <c r="T13" s="85">
        <v>350</v>
      </c>
      <c r="U13" s="85"/>
      <c r="V13" s="85">
        <v>2500</v>
      </c>
      <c r="W13" s="85">
        <v>2500</v>
      </c>
      <c r="X13" s="84"/>
      <c r="Y13" s="84"/>
      <c r="Z13" s="84">
        <v>208</v>
      </c>
      <c r="AA13" s="84"/>
    </row>
    <row r="14" spans="1:27">
      <c r="A14" s="89">
        <v>9</v>
      </c>
      <c r="B14" s="83" t="s">
        <v>272</v>
      </c>
      <c r="C14" s="88"/>
      <c r="D14" s="86"/>
      <c r="E14" s="86"/>
      <c r="F14" s="86"/>
      <c r="G14" s="87"/>
      <c r="H14" s="86"/>
      <c r="I14" s="86"/>
      <c r="J14" s="86"/>
      <c r="K14" s="86"/>
      <c r="L14" s="75"/>
      <c r="M14" s="75"/>
      <c r="N14" s="86"/>
      <c r="O14" s="85"/>
      <c r="P14" s="85"/>
      <c r="Q14" s="85"/>
      <c r="R14" s="85"/>
      <c r="S14" s="85"/>
      <c r="T14" s="85"/>
      <c r="U14" s="85"/>
      <c r="V14" s="85"/>
      <c r="W14" s="85"/>
      <c r="X14" s="84"/>
      <c r="Y14" s="84"/>
      <c r="Z14" s="84"/>
      <c r="AA14" s="84"/>
    </row>
    <row r="15" spans="1:27">
      <c r="A15" s="83"/>
      <c r="B15" s="83" t="s">
        <v>31</v>
      </c>
      <c r="C15" s="82">
        <f>SUM(C6:C14)</f>
        <v>1600</v>
      </c>
      <c r="D15" s="82">
        <f>SUM(D6:D14)</f>
        <v>780</v>
      </c>
      <c r="E15" s="82">
        <f>SUM(E6:E14)</f>
        <v>915</v>
      </c>
      <c r="F15" s="82">
        <f>SUM(F6:F14)</f>
        <v>975</v>
      </c>
      <c r="G15" s="82">
        <f>SUM(G6:G14)</f>
        <v>2670</v>
      </c>
      <c r="H15" s="82">
        <f>SUM(H6:H14)</f>
        <v>0</v>
      </c>
      <c r="I15" s="82">
        <f>SUM(I6:I14)</f>
        <v>2530</v>
      </c>
      <c r="J15" s="82">
        <f>SUM(J6:J14)</f>
        <v>2020</v>
      </c>
      <c r="K15" s="82">
        <f>SUM(K6:K14)</f>
        <v>1010</v>
      </c>
      <c r="L15" s="82">
        <f>SUM(L6:L14)</f>
        <v>1600</v>
      </c>
      <c r="M15" s="82">
        <f>SUM(M6:M14)</f>
        <v>60</v>
      </c>
      <c r="N15" s="82">
        <f>SUM(N6:N14)</f>
        <v>0</v>
      </c>
      <c r="O15" s="82">
        <f>SUM(O6:O14)</f>
        <v>2700</v>
      </c>
      <c r="P15" s="82">
        <f>SUM(P6:P14)</f>
        <v>0</v>
      </c>
      <c r="Q15" s="82">
        <f>SUM(Q6:Q14)</f>
        <v>3900</v>
      </c>
      <c r="R15" s="82">
        <f>SUM(R6:R14)</f>
        <v>0</v>
      </c>
      <c r="S15" s="82">
        <f>SUM(S6:S14)</f>
        <v>0</v>
      </c>
      <c r="T15" s="82">
        <f>SUM(T6:T14)</f>
        <v>350</v>
      </c>
      <c r="U15" s="82">
        <f>SUM(U6:U14)</f>
        <v>0</v>
      </c>
      <c r="V15" s="82">
        <f>SUM(V6:V14)</f>
        <v>2600</v>
      </c>
      <c r="W15" s="82">
        <f>SUM(W6:W14)</f>
        <v>2600</v>
      </c>
      <c r="X15" s="82">
        <f>SUM(X6:X14)</f>
        <v>0</v>
      </c>
      <c r="Y15" s="82">
        <f>SUM(Y6:Y14)</f>
        <v>0</v>
      </c>
      <c r="Z15" s="82">
        <f>SUM(Z6:Z14)</f>
        <v>236</v>
      </c>
      <c r="AA15" s="82">
        <f>SUM(AA6:AA14)</f>
        <v>0</v>
      </c>
    </row>
    <row r="16" spans="1:2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0">
        <f>L15/C15*100</f>
        <v>100</v>
      </c>
      <c r="M16" s="80">
        <f>M15/C15*100</f>
        <v>3.75</v>
      </c>
      <c r="N16" s="80"/>
      <c r="O16" s="79">
        <f>O15/G15*100</f>
        <v>101.12359550561798</v>
      </c>
      <c r="P16" s="79">
        <f>(P15+Q15+R15)/G15*100</f>
        <v>146.06741573033707</v>
      </c>
      <c r="Q16" s="79"/>
      <c r="R16" s="79"/>
      <c r="S16" s="79">
        <f>(S15+T15+U15)/G15*100</f>
        <v>13.108614232209737</v>
      </c>
      <c r="T16" s="79"/>
      <c r="U16" s="79"/>
      <c r="V16" s="79">
        <f>V15/G15*100</f>
        <v>97.378277153558059</v>
      </c>
      <c r="W16" s="79">
        <f>W15/G15*100</f>
        <v>97.378277153558059</v>
      </c>
      <c r="X16" s="78">
        <f>X15/G15*100</f>
        <v>0</v>
      </c>
      <c r="Y16" s="78">
        <f>Y15/G15*100</f>
        <v>0</v>
      </c>
      <c r="Z16" s="78">
        <f>Z15/G15*100</f>
        <v>8.8389513108614235</v>
      </c>
      <c r="AA16" s="78">
        <f>AA15/G15*100</f>
        <v>0</v>
      </c>
    </row>
    <row r="17" spans="1:27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7">
        <f>(O15+P15+Q15+R15+S15+T15+U15+V15+W15)/(G15*5)*100</f>
        <v>91.011235955056179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27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6"/>
      <c r="Q18" s="74"/>
      <c r="R18" s="74"/>
      <c r="S18" s="74"/>
      <c r="T18" s="74"/>
      <c r="U18" s="74" t="s">
        <v>271</v>
      </c>
      <c r="V18" s="74"/>
      <c r="W18" s="75">
        <f>(G15*P17)/100</f>
        <v>2430</v>
      </c>
      <c r="X18" s="74"/>
      <c r="Y18" s="74"/>
      <c r="Z18" s="74"/>
      <c r="AA18" s="74"/>
    </row>
    <row r="19" spans="1:27" ht="22.5">
      <c r="A19" s="72" t="s">
        <v>270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73"/>
    </row>
    <row r="20" spans="1:27" ht="22.5">
      <c r="A20" s="72" t="s">
        <v>269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73"/>
    </row>
    <row r="21" spans="1:27" ht="22.5">
      <c r="A21" s="72" t="s">
        <v>268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3"/>
    </row>
    <row r="22" spans="1:27" ht="22.5">
      <c r="A22" s="72" t="s">
        <v>267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73"/>
    </row>
    <row r="23" spans="1:27" ht="22.5">
      <c r="A23" s="72" t="s">
        <v>266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3"/>
    </row>
    <row r="24" spans="1:27" ht="18">
      <c r="A24" s="72" t="s">
        <v>265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</sheetData>
  <mergeCells count="29"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rightToLeft="1" workbookViewId="0">
      <selection sqref="A1:T1"/>
    </sheetView>
  </sheetViews>
  <sheetFormatPr defaultRowHeight="15"/>
  <cols>
    <col min="1" max="1" width="3.140625" style="1" bestFit="1" customWidth="1"/>
    <col min="2" max="2" width="7.85546875" style="1" bestFit="1" customWidth="1"/>
    <col min="3" max="3" width="28" style="1" bestFit="1" customWidth="1"/>
    <col min="4" max="4" width="4.85546875" style="1" bestFit="1" customWidth="1"/>
    <col min="5" max="5" width="4.7109375" style="1" bestFit="1" customWidth="1"/>
    <col min="6" max="6" width="4.28515625" style="1" bestFit="1" customWidth="1"/>
    <col min="7" max="7" width="3.85546875" style="1" bestFit="1" customWidth="1"/>
    <col min="8" max="8" width="3.140625" style="1" bestFit="1" customWidth="1"/>
    <col min="9" max="9" width="6.42578125" style="1" bestFit="1" customWidth="1"/>
    <col min="10" max="10" width="5.85546875" style="1" bestFit="1" customWidth="1"/>
    <col min="11" max="11" width="7.28515625" style="1" bestFit="1" customWidth="1"/>
    <col min="12" max="12" width="4.42578125" style="1" bestFit="1" customWidth="1"/>
    <col min="13" max="13" width="5.140625" style="1" bestFit="1" customWidth="1"/>
    <col min="14" max="14" width="5.42578125" style="1" bestFit="1" customWidth="1"/>
    <col min="15" max="16" width="3.85546875" style="1" bestFit="1" customWidth="1"/>
    <col min="17" max="17" width="5.85546875" style="1" bestFit="1" customWidth="1"/>
    <col min="18" max="18" width="5.42578125" style="1" bestFit="1" customWidth="1"/>
    <col min="19" max="19" width="7.85546875" style="1" bestFit="1" customWidth="1"/>
    <col min="20" max="20" width="14.140625" style="1" customWidth="1"/>
    <col min="21" max="16384" width="9.140625" style="1"/>
  </cols>
  <sheetData>
    <row r="1" spans="1:20" ht="22.5">
      <c r="A1" s="159" t="s">
        <v>373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ht="28.5">
      <c r="A2" s="158" t="s">
        <v>372</v>
      </c>
      <c r="B2" s="158"/>
      <c r="C2" s="158"/>
      <c r="D2" s="157" t="s">
        <v>371</v>
      </c>
      <c r="E2" s="157" t="s">
        <v>370</v>
      </c>
      <c r="F2" s="157" t="s">
        <v>369</v>
      </c>
      <c r="G2" s="157" t="s">
        <v>368</v>
      </c>
      <c r="H2" s="157" t="s">
        <v>367</v>
      </c>
      <c r="I2" s="157" t="s">
        <v>366</v>
      </c>
      <c r="J2" s="157" t="s">
        <v>365</v>
      </c>
      <c r="K2" s="157" t="s">
        <v>364</v>
      </c>
      <c r="L2" s="157" t="s">
        <v>363</v>
      </c>
      <c r="M2" s="157" t="s">
        <v>362</v>
      </c>
      <c r="N2" s="157" t="s">
        <v>361</v>
      </c>
      <c r="O2" s="157" t="s">
        <v>360</v>
      </c>
      <c r="P2" s="157" t="s">
        <v>359</v>
      </c>
      <c r="Q2" s="157" t="s">
        <v>358</v>
      </c>
      <c r="R2" s="157" t="s">
        <v>357</v>
      </c>
      <c r="S2" s="157" t="s">
        <v>31</v>
      </c>
      <c r="T2" s="157" t="s">
        <v>356</v>
      </c>
    </row>
    <row r="3" spans="1:20" ht="17.25">
      <c r="A3" s="156" t="s">
        <v>355</v>
      </c>
      <c r="B3" s="156"/>
      <c r="C3" s="156"/>
      <c r="D3" s="119">
        <v>600</v>
      </c>
      <c r="E3" s="119"/>
      <c r="F3" s="119">
        <v>1800</v>
      </c>
      <c r="G3" s="119"/>
      <c r="H3" s="119">
        <v>300</v>
      </c>
      <c r="I3" s="119">
        <v>60</v>
      </c>
      <c r="J3" s="119"/>
      <c r="K3" s="119">
        <v>50</v>
      </c>
      <c r="L3" s="119">
        <v>450</v>
      </c>
      <c r="M3" s="119"/>
      <c r="N3" s="119"/>
      <c r="O3" s="119"/>
      <c r="P3" s="119">
        <v>50</v>
      </c>
      <c r="Q3" s="119"/>
      <c r="R3" s="119"/>
      <c r="S3" s="119">
        <f>SUM(D3:R3)</f>
        <v>3310</v>
      </c>
      <c r="T3" s="118"/>
    </row>
    <row r="4" spans="1:20" ht="17.25">
      <c r="A4" s="154"/>
      <c r="B4" s="155"/>
      <c r="C4" s="154" t="s">
        <v>354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>
        <f>SUM(D4:R4)</f>
        <v>0</v>
      </c>
      <c r="T4" s="118"/>
    </row>
    <row r="5" spans="1:20" ht="17.25">
      <c r="A5" s="154"/>
      <c r="B5" s="155"/>
      <c r="C5" s="154" t="s">
        <v>353</v>
      </c>
      <c r="D5" s="119"/>
      <c r="E5" s="119"/>
      <c r="F5" s="119">
        <v>100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>
        <f>SUM(D5:R5)</f>
        <v>100</v>
      </c>
      <c r="T5" s="118"/>
    </row>
    <row r="6" spans="1:20" ht="17.25">
      <c r="A6" s="132" t="s">
        <v>352</v>
      </c>
      <c r="B6" s="131"/>
      <c r="C6" s="153" t="s">
        <v>351</v>
      </c>
      <c r="D6" s="119">
        <v>500</v>
      </c>
      <c r="E6" s="119"/>
      <c r="F6" s="119">
        <v>1400</v>
      </c>
      <c r="G6" s="119"/>
      <c r="H6" s="119">
        <v>300</v>
      </c>
      <c r="I6" s="119">
        <v>30</v>
      </c>
      <c r="J6" s="119"/>
      <c r="K6" s="119"/>
      <c r="L6" s="119">
        <v>450</v>
      </c>
      <c r="M6" s="119"/>
      <c r="N6" s="119"/>
      <c r="O6" s="119"/>
      <c r="P6" s="119">
        <v>50</v>
      </c>
      <c r="Q6" s="119"/>
      <c r="R6" s="119"/>
      <c r="S6" s="119">
        <f>SUM(D6:R6)</f>
        <v>2730</v>
      </c>
      <c r="T6" s="130">
        <f>(S6+S7+S8)/S3*100</f>
        <v>96.072507552870093</v>
      </c>
    </row>
    <row r="7" spans="1:20" ht="17.25">
      <c r="A7" s="128"/>
      <c r="B7" s="127"/>
      <c r="C7" s="153" t="s">
        <v>350</v>
      </c>
      <c r="D7" s="119">
        <v>50</v>
      </c>
      <c r="E7" s="119"/>
      <c r="F7" s="119">
        <v>250</v>
      </c>
      <c r="G7" s="119"/>
      <c r="H7" s="119"/>
      <c r="I7" s="119">
        <v>50</v>
      </c>
      <c r="J7" s="119"/>
      <c r="K7" s="119"/>
      <c r="L7" s="119"/>
      <c r="M7" s="119"/>
      <c r="N7" s="119"/>
      <c r="O7" s="119"/>
      <c r="P7" s="119"/>
      <c r="Q7" s="119"/>
      <c r="R7" s="119"/>
      <c r="S7" s="119">
        <f>SUM(D7:R7)</f>
        <v>350</v>
      </c>
      <c r="T7" s="118"/>
    </row>
    <row r="8" spans="1:20" ht="17.25">
      <c r="A8" s="126"/>
      <c r="B8" s="125"/>
      <c r="C8" s="153" t="s">
        <v>349</v>
      </c>
      <c r="D8" s="119">
        <v>50</v>
      </c>
      <c r="E8" s="119"/>
      <c r="F8" s="119">
        <v>50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>
        <f>SUM(D8:R8)</f>
        <v>100</v>
      </c>
      <c r="T8" s="118"/>
    </row>
    <row r="9" spans="1:20" ht="28.5">
      <c r="A9" s="152" t="s">
        <v>348</v>
      </c>
      <c r="B9" s="151"/>
      <c r="C9" s="150" t="s">
        <v>347</v>
      </c>
      <c r="D9" s="119">
        <v>200</v>
      </c>
      <c r="E9" s="119"/>
      <c r="F9" s="119">
        <v>700</v>
      </c>
      <c r="G9" s="119"/>
      <c r="H9" s="119">
        <v>300</v>
      </c>
      <c r="I9" s="119">
        <v>250</v>
      </c>
      <c r="J9" s="119"/>
      <c r="K9" s="119"/>
      <c r="L9" s="119">
        <v>450</v>
      </c>
      <c r="M9" s="119"/>
      <c r="N9" s="119"/>
      <c r="O9" s="119"/>
      <c r="P9" s="119">
        <v>50</v>
      </c>
      <c r="Q9" s="119"/>
      <c r="R9" s="119"/>
      <c r="S9" s="119">
        <f>SUM(D9:R9)</f>
        <v>1950</v>
      </c>
      <c r="T9" s="130">
        <f>(S9+S10+S11+S12+S13)/(S3*2)*100</f>
        <v>79.909365558912384</v>
      </c>
    </row>
    <row r="10" spans="1:20" ht="33" customHeight="1">
      <c r="A10" s="149"/>
      <c r="B10" s="148"/>
      <c r="C10" s="147" t="s">
        <v>346</v>
      </c>
      <c r="D10" s="119"/>
      <c r="E10" s="119"/>
      <c r="F10" s="119"/>
      <c r="G10" s="119"/>
      <c r="H10" s="119">
        <v>0</v>
      </c>
      <c r="I10" s="119">
        <v>50</v>
      </c>
      <c r="J10" s="119"/>
      <c r="K10" s="119"/>
      <c r="L10" s="119"/>
      <c r="M10" s="119"/>
      <c r="N10" s="119"/>
      <c r="O10" s="119"/>
      <c r="P10" s="119">
        <v>30</v>
      </c>
      <c r="Q10" s="119"/>
      <c r="R10" s="119"/>
      <c r="S10" s="119">
        <f>SUM(D10:R10)</f>
        <v>80</v>
      </c>
      <c r="T10" s="118"/>
    </row>
    <row r="11" spans="1:20" ht="17.25">
      <c r="A11" s="144" t="s">
        <v>345</v>
      </c>
      <c r="B11" s="144"/>
      <c r="C11" s="145" t="s">
        <v>344</v>
      </c>
      <c r="D11" s="119">
        <v>600</v>
      </c>
      <c r="E11" s="119"/>
      <c r="F11" s="119">
        <v>1800</v>
      </c>
      <c r="G11" s="119"/>
      <c r="H11" s="119">
        <v>300</v>
      </c>
      <c r="I11" s="119">
        <v>60</v>
      </c>
      <c r="J11" s="119"/>
      <c r="K11" s="119"/>
      <c r="L11" s="119">
        <v>450</v>
      </c>
      <c r="M11" s="119"/>
      <c r="N11" s="119"/>
      <c r="O11" s="119"/>
      <c r="P11" s="119">
        <v>50</v>
      </c>
      <c r="Q11" s="119"/>
      <c r="R11" s="119"/>
      <c r="S11" s="119">
        <f>SUM(D11:R11)</f>
        <v>3260</v>
      </c>
      <c r="T11" s="146"/>
    </row>
    <row r="12" spans="1:20" ht="17.25">
      <c r="A12" s="144"/>
      <c r="B12" s="144"/>
      <c r="C12" s="145" t="s">
        <v>343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>
        <f>SUM(D12:R12)</f>
        <v>0</v>
      </c>
      <c r="T12" s="118"/>
    </row>
    <row r="13" spans="1:20" ht="17.25">
      <c r="A13" s="144"/>
      <c r="B13" s="144"/>
      <c r="C13" s="143" t="s">
        <v>342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>
        <f>SUM(D13:R13)</f>
        <v>0</v>
      </c>
      <c r="T13" s="118"/>
    </row>
    <row r="14" spans="1:20" ht="17.25">
      <c r="A14" s="132" t="s">
        <v>341</v>
      </c>
      <c r="B14" s="131"/>
      <c r="C14" s="129" t="s">
        <v>340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>
        <f>SUM(D14:R14)</f>
        <v>0</v>
      </c>
      <c r="T14" s="130">
        <f>(S14+S15+S16+S17+S18+S19+S20+S21)/S3*100</f>
        <v>31.117824773413901</v>
      </c>
    </row>
    <row r="15" spans="1:20" ht="17.25">
      <c r="A15" s="128"/>
      <c r="B15" s="127"/>
      <c r="C15" s="129" t="s">
        <v>339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>
        <f>SUM(D15:R15)</f>
        <v>0</v>
      </c>
      <c r="T15" s="142"/>
    </row>
    <row r="16" spans="1:20" ht="17.25">
      <c r="A16" s="128"/>
      <c r="B16" s="127"/>
      <c r="C16" s="129" t="s">
        <v>338</v>
      </c>
      <c r="D16" s="119">
        <v>30</v>
      </c>
      <c r="E16" s="119"/>
      <c r="F16" s="119">
        <v>20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>
        <f>SUM(D16:R16)</f>
        <v>50</v>
      </c>
      <c r="T16" s="118"/>
    </row>
    <row r="17" spans="1:20" ht="17.25">
      <c r="A17" s="128"/>
      <c r="B17" s="127"/>
      <c r="C17" s="129" t="s">
        <v>337</v>
      </c>
      <c r="D17" s="119"/>
      <c r="E17" s="119"/>
      <c r="F17" s="119"/>
      <c r="G17" s="119"/>
      <c r="H17" s="119"/>
      <c r="I17" s="119">
        <v>30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>
        <f>SUM(D17:R17)</f>
        <v>30</v>
      </c>
      <c r="T17" s="118"/>
    </row>
    <row r="18" spans="1:20" ht="17.25">
      <c r="A18" s="128"/>
      <c r="B18" s="127"/>
      <c r="C18" s="129" t="s">
        <v>336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>
        <f>SUM(D18:R18)</f>
        <v>0</v>
      </c>
      <c r="T18" s="118"/>
    </row>
    <row r="19" spans="1:20" ht="17.25">
      <c r="A19" s="128"/>
      <c r="B19" s="127"/>
      <c r="C19" s="129" t="s">
        <v>335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>
        <f>SUM(D19:R19)</f>
        <v>0</v>
      </c>
      <c r="T19" s="118"/>
    </row>
    <row r="20" spans="1:20" ht="17.25">
      <c r="A20" s="128"/>
      <c r="B20" s="127"/>
      <c r="C20" s="129" t="s">
        <v>334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>
        <f>SUM(D20:R20)</f>
        <v>0</v>
      </c>
      <c r="T20" s="118"/>
    </row>
    <row r="21" spans="1:20" ht="17.25">
      <c r="A21" s="126"/>
      <c r="B21" s="125"/>
      <c r="C21" s="129" t="s">
        <v>333</v>
      </c>
      <c r="D21" s="119">
        <v>250</v>
      </c>
      <c r="E21" s="119"/>
      <c r="F21" s="119">
        <v>700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>
        <f>SUM(D21:R21)</f>
        <v>950</v>
      </c>
      <c r="T21" s="118"/>
    </row>
    <row r="22" spans="1:20" ht="17.25">
      <c r="A22" s="135" t="s">
        <v>304</v>
      </c>
      <c r="B22" s="139" t="s">
        <v>332</v>
      </c>
      <c r="C22" s="140" t="s">
        <v>329</v>
      </c>
      <c r="D22" s="119">
        <v>200</v>
      </c>
      <c r="E22" s="119"/>
      <c r="F22" s="119">
        <v>200</v>
      </c>
      <c r="G22" s="119"/>
      <c r="H22" s="119">
        <v>300</v>
      </c>
      <c r="I22" s="119">
        <v>50</v>
      </c>
      <c r="J22" s="119"/>
      <c r="K22" s="119"/>
      <c r="L22" s="119">
        <v>200</v>
      </c>
      <c r="M22" s="119"/>
      <c r="N22" s="119"/>
      <c r="O22" s="119"/>
      <c r="P22" s="119">
        <v>30</v>
      </c>
      <c r="Q22" s="119"/>
      <c r="R22" s="119"/>
      <c r="S22" s="119">
        <f>SUM(D22:R22)</f>
        <v>980</v>
      </c>
      <c r="T22" s="130">
        <f>(S22+S23+S24+S25+S26+S27+S28+S29+S30+S31+S32+S33+S34+S35+S36)/(S3*3)*100</f>
        <v>74.521651560926486</v>
      </c>
    </row>
    <row r="23" spans="1:20" ht="17.25">
      <c r="A23" s="135"/>
      <c r="B23" s="137"/>
      <c r="C23" s="141" t="s">
        <v>328</v>
      </c>
      <c r="D23" s="119">
        <v>50</v>
      </c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>
        <f>SUM(D23:R23)</f>
        <v>50</v>
      </c>
      <c r="T23" s="118"/>
    </row>
    <row r="24" spans="1:20" ht="17.25">
      <c r="A24" s="135"/>
      <c r="B24" s="137"/>
      <c r="C24" s="140" t="s">
        <v>327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>
        <f>SUM(D24:R24)</f>
        <v>0</v>
      </c>
      <c r="T24" s="118"/>
    </row>
    <row r="25" spans="1:20" ht="17.25">
      <c r="A25" s="135"/>
      <c r="B25" s="137"/>
      <c r="C25" s="140" t="s">
        <v>331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>
        <f>SUM(D25:R25)</f>
        <v>0</v>
      </c>
      <c r="T25" s="118"/>
    </row>
    <row r="26" spans="1:20" ht="17.25">
      <c r="A26" s="135"/>
      <c r="B26" s="137"/>
      <c r="C26" s="140" t="s">
        <v>325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>
        <f>SUM(D26:R26)</f>
        <v>0</v>
      </c>
      <c r="T26" s="118"/>
    </row>
    <row r="27" spans="1:20" ht="17.25">
      <c r="A27" s="135"/>
      <c r="B27" s="134"/>
      <c r="C27" s="140" t="s">
        <v>324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>
        <f>SUM(D27:R27)</f>
        <v>0</v>
      </c>
      <c r="T27" s="118"/>
    </row>
    <row r="28" spans="1:20" ht="17.25">
      <c r="A28" s="135"/>
      <c r="B28" s="139" t="s">
        <v>330</v>
      </c>
      <c r="C28" s="140" t="s">
        <v>329</v>
      </c>
      <c r="D28" s="119">
        <v>200</v>
      </c>
      <c r="E28" s="119"/>
      <c r="F28" s="119">
        <v>800</v>
      </c>
      <c r="G28" s="119"/>
      <c r="H28" s="119">
        <v>900</v>
      </c>
      <c r="I28" s="119">
        <v>30</v>
      </c>
      <c r="J28" s="119"/>
      <c r="K28" s="119"/>
      <c r="L28" s="119">
        <v>200</v>
      </c>
      <c r="M28" s="119"/>
      <c r="N28" s="119"/>
      <c r="O28" s="119"/>
      <c r="P28" s="119">
        <v>45</v>
      </c>
      <c r="Q28" s="119"/>
      <c r="R28" s="119"/>
      <c r="S28" s="119">
        <f>SUM(D28:R28)</f>
        <v>2175</v>
      </c>
      <c r="T28" s="118"/>
    </row>
    <row r="29" spans="1:20" ht="17.25">
      <c r="A29" s="135"/>
      <c r="B29" s="137"/>
      <c r="C29" s="141" t="s">
        <v>328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>
        <f>SUM(D29:R29)</f>
        <v>0</v>
      </c>
      <c r="T29" s="118"/>
    </row>
    <row r="30" spans="1:20" ht="17.25">
      <c r="A30" s="135"/>
      <c r="B30" s="137"/>
      <c r="C30" s="140" t="s">
        <v>327</v>
      </c>
      <c r="D30" s="119">
        <v>500</v>
      </c>
      <c r="E30" s="119"/>
      <c r="F30" s="119">
        <v>1000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>
        <f>SUM(D30:R30)</f>
        <v>1500</v>
      </c>
      <c r="T30" s="118"/>
    </row>
    <row r="31" spans="1:20" ht="17.25">
      <c r="A31" s="135"/>
      <c r="B31" s="137"/>
      <c r="C31" s="140" t="s">
        <v>326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>
        <f>SUM(D31:R31)</f>
        <v>0</v>
      </c>
      <c r="T31" s="118"/>
    </row>
    <row r="32" spans="1:20" ht="17.25">
      <c r="A32" s="135"/>
      <c r="B32" s="137"/>
      <c r="C32" s="140" t="s">
        <v>325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>
        <f>SUM(D32:R32)</f>
        <v>0</v>
      </c>
      <c r="T32" s="118"/>
    </row>
    <row r="33" spans="1:20" ht="17.25">
      <c r="A33" s="135"/>
      <c r="B33" s="134"/>
      <c r="C33" s="140" t="s">
        <v>324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>
        <f>SUM(D33:R33)</f>
        <v>0</v>
      </c>
      <c r="T33" s="118"/>
    </row>
    <row r="34" spans="1:20" ht="17.25">
      <c r="A34" s="135"/>
      <c r="B34" s="139" t="s">
        <v>30</v>
      </c>
      <c r="C34" s="138" t="s">
        <v>294</v>
      </c>
      <c r="D34" s="119"/>
      <c r="E34" s="119"/>
      <c r="F34" s="119">
        <v>1800</v>
      </c>
      <c r="G34" s="119"/>
      <c r="H34" s="119">
        <v>300</v>
      </c>
      <c r="I34" s="119">
        <v>100</v>
      </c>
      <c r="J34" s="119"/>
      <c r="K34" s="119"/>
      <c r="L34" s="119">
        <v>450</v>
      </c>
      <c r="M34" s="119"/>
      <c r="N34" s="119"/>
      <c r="O34" s="119"/>
      <c r="P34" s="119">
        <v>45</v>
      </c>
      <c r="Q34" s="119"/>
      <c r="R34" s="119"/>
      <c r="S34" s="119">
        <f>SUM(D34:R34)</f>
        <v>2695</v>
      </c>
      <c r="T34" s="118"/>
    </row>
    <row r="35" spans="1:20" ht="17.25">
      <c r="A35" s="135"/>
      <c r="B35" s="137"/>
      <c r="C35" s="136" t="s">
        <v>323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>
        <f>SUM(D35:R35)</f>
        <v>0</v>
      </c>
      <c r="T35" s="118"/>
    </row>
    <row r="36" spans="1:20" ht="17.25">
      <c r="A36" s="135"/>
      <c r="B36" s="134"/>
      <c r="C36" s="133" t="s">
        <v>322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>
        <f>SUM(D36:R36)</f>
        <v>0</v>
      </c>
      <c r="T36" s="118"/>
    </row>
    <row r="37" spans="1:20" ht="17.25">
      <c r="A37" s="132" t="s">
        <v>303</v>
      </c>
      <c r="B37" s="131"/>
      <c r="C37" s="129" t="s">
        <v>321</v>
      </c>
      <c r="D37" s="119">
        <v>400</v>
      </c>
      <c r="E37" s="119"/>
      <c r="F37" s="119">
        <v>1100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>
        <f>SUM(D37:R37)</f>
        <v>1500</v>
      </c>
      <c r="T37" s="130">
        <f>(S37+S38+S39+S40+S41+S42)/S3*100</f>
        <v>87.915407854984892</v>
      </c>
    </row>
    <row r="38" spans="1:20" ht="17.25">
      <c r="A38" s="128"/>
      <c r="B38" s="127"/>
      <c r="C38" s="129" t="s">
        <v>320</v>
      </c>
      <c r="D38" s="119">
        <v>200</v>
      </c>
      <c r="E38" s="119"/>
      <c r="F38" s="119">
        <v>700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>
        <f>SUM(D38:R38)</f>
        <v>900</v>
      </c>
      <c r="T38" s="118"/>
    </row>
    <row r="39" spans="1:20" ht="17.25">
      <c r="A39" s="128"/>
      <c r="B39" s="127"/>
      <c r="C39" s="129" t="s">
        <v>319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>
        <f>SUM(D39:R39)</f>
        <v>0</v>
      </c>
      <c r="T39" s="118"/>
    </row>
    <row r="40" spans="1:20" ht="17.25">
      <c r="A40" s="128"/>
      <c r="B40" s="127"/>
      <c r="C40" s="129" t="s">
        <v>318</v>
      </c>
      <c r="D40" s="119"/>
      <c r="E40" s="119"/>
      <c r="F40" s="119"/>
      <c r="G40" s="119"/>
      <c r="H40" s="119"/>
      <c r="I40" s="119">
        <v>60</v>
      </c>
      <c r="J40" s="119"/>
      <c r="K40" s="119"/>
      <c r="L40" s="119"/>
      <c r="M40" s="119"/>
      <c r="N40" s="119"/>
      <c r="O40" s="119"/>
      <c r="P40" s="119"/>
      <c r="Q40" s="119"/>
      <c r="R40" s="119"/>
      <c r="S40" s="119">
        <f>SUM(D40:R40)</f>
        <v>60</v>
      </c>
      <c r="T40" s="118"/>
    </row>
    <row r="41" spans="1:20" ht="17.25">
      <c r="A41" s="128"/>
      <c r="B41" s="127"/>
      <c r="C41" s="124" t="s">
        <v>317</v>
      </c>
      <c r="D41" s="119"/>
      <c r="E41" s="119"/>
      <c r="F41" s="119"/>
      <c r="G41" s="119"/>
      <c r="H41" s="119"/>
      <c r="I41" s="119"/>
      <c r="J41" s="119"/>
      <c r="K41" s="119"/>
      <c r="L41" s="119">
        <v>450</v>
      </c>
      <c r="M41" s="119"/>
      <c r="N41" s="119"/>
      <c r="O41" s="119"/>
      <c r="P41" s="119"/>
      <c r="Q41" s="119"/>
      <c r="R41" s="119"/>
      <c r="S41" s="119">
        <f>SUM(D41:R41)</f>
        <v>450</v>
      </c>
      <c r="T41" s="118"/>
    </row>
    <row r="42" spans="1:20" ht="17.25">
      <c r="A42" s="128"/>
      <c r="B42" s="127"/>
      <c r="C42" s="124" t="s">
        <v>316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>
        <f>SUM(D42:R42)</f>
        <v>0</v>
      </c>
      <c r="T42" s="118"/>
    </row>
    <row r="43" spans="1:20" ht="17.25">
      <c r="A43" s="128"/>
      <c r="B43" s="127"/>
      <c r="C43" s="124" t="s">
        <v>315</v>
      </c>
      <c r="D43" s="119"/>
      <c r="E43" s="119"/>
      <c r="F43" s="119"/>
      <c r="G43" s="119"/>
      <c r="H43" s="119"/>
      <c r="I43" s="119"/>
      <c r="J43" s="119"/>
      <c r="K43" s="119"/>
      <c r="L43" s="119">
        <v>350</v>
      </c>
      <c r="M43" s="119"/>
      <c r="N43" s="119"/>
      <c r="O43" s="119"/>
      <c r="P43" s="119"/>
      <c r="Q43" s="119"/>
      <c r="R43" s="119"/>
      <c r="S43" s="119">
        <f>SUM(D43:R43)</f>
        <v>350</v>
      </c>
      <c r="T43" s="118"/>
    </row>
    <row r="44" spans="1:20" ht="17.25">
      <c r="A44" s="126"/>
      <c r="B44" s="125"/>
      <c r="C44" s="124" t="s">
        <v>123</v>
      </c>
      <c r="D44" s="119">
        <v>150</v>
      </c>
      <c r="E44" s="119"/>
      <c r="F44" s="119">
        <v>800</v>
      </c>
      <c r="G44" s="119"/>
      <c r="H44" s="119"/>
      <c r="I44" s="119"/>
      <c r="J44" s="119"/>
      <c r="K44" s="119"/>
      <c r="L44" s="119">
        <v>350</v>
      </c>
      <c r="M44" s="119"/>
      <c r="N44" s="119"/>
      <c r="O44" s="119"/>
      <c r="P44" s="119"/>
      <c r="Q44" s="119"/>
      <c r="R44" s="119"/>
      <c r="S44" s="119">
        <f>SUM(D44:R44)</f>
        <v>1300</v>
      </c>
      <c r="T44" s="118"/>
    </row>
    <row r="45" spans="1:20" ht="17.25">
      <c r="A45" s="123"/>
      <c r="B45" s="122"/>
      <c r="C45" s="121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19">
        <f>(S3*S46)/100</f>
        <v>2476.2499999999995</v>
      </c>
      <c r="T45" s="118"/>
    </row>
    <row r="46" spans="1:20" ht="17.25">
      <c r="A46" s="117" t="s">
        <v>314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5">
        <f>(S6+S7+S8+S9+S10+S11+S12+S13+S14+S15+S16+S17+S18+S19+S20+S21+S22+S23+S24+S25+S26+S27+S28+S29+S30+S31+S32+S33+S34+S35+S36+S37+S38+S39+S40+S41+S42)/(S3*8)*100</f>
        <v>74.811178247734134</v>
      </c>
      <c r="T46" s="114"/>
    </row>
    <row r="50" spans="15:20" ht="18.75">
      <c r="O50" s="113" t="s">
        <v>313</v>
      </c>
      <c r="P50" s="113"/>
      <c r="Q50" s="113"/>
      <c r="R50" s="113"/>
      <c r="S50" s="112"/>
      <c r="T50" s="111">
        <v>73.94</v>
      </c>
    </row>
    <row r="51" spans="15:20" ht="18.75">
      <c r="O51" s="113"/>
      <c r="P51" s="113"/>
      <c r="Q51" s="113"/>
      <c r="R51" s="113"/>
      <c r="S51" s="112"/>
      <c r="T51" s="111"/>
    </row>
  </sheetData>
  <mergeCells count="15">
    <mergeCell ref="A22:A36"/>
    <mergeCell ref="B22:B27"/>
    <mergeCell ref="B28:B33"/>
    <mergeCell ref="B34:B36"/>
    <mergeCell ref="A37:B44"/>
    <mergeCell ref="O50:R51"/>
    <mergeCell ref="S50:S51"/>
    <mergeCell ref="A11:B13"/>
    <mergeCell ref="A1:T1"/>
    <mergeCell ref="A2:C2"/>
    <mergeCell ref="A3:C3"/>
    <mergeCell ref="A6:B8"/>
    <mergeCell ref="A9:B10"/>
    <mergeCell ref="A46:R46"/>
    <mergeCell ref="A14:B21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7"/>
  <sheetViews>
    <sheetView rightToLeft="1" topLeftCell="A88" workbookViewId="0">
      <selection activeCell="N99" sqref="N99"/>
    </sheetView>
  </sheetViews>
  <sheetFormatPr defaultColWidth="9.140625" defaultRowHeight="15"/>
  <cols>
    <col min="1" max="1" width="3" style="1" bestFit="1" customWidth="1"/>
    <col min="2" max="2" width="13" style="1" bestFit="1" customWidth="1"/>
    <col min="3" max="3" width="9.140625" style="1" bestFit="1" customWidth="1"/>
    <col min="4" max="4" width="10.140625" style="1" bestFit="1" customWidth="1"/>
    <col min="5" max="5" width="5" style="1" bestFit="1" customWidth="1"/>
    <col min="6" max="6" width="8.140625" style="1" bestFit="1" customWidth="1"/>
    <col min="7" max="7" width="7.140625" style="1" bestFit="1" customWidth="1"/>
    <col min="8" max="8" width="9.140625" style="1" bestFit="1" customWidth="1"/>
    <col min="9" max="9" width="4.140625" style="1" bestFit="1" customWidth="1"/>
    <col min="10" max="10" width="9.140625" style="1" bestFit="1" customWidth="1"/>
    <col min="11" max="11" width="6.140625" style="1" bestFit="1" customWidth="1"/>
    <col min="12" max="12" width="9.140625" style="1" bestFit="1" customWidth="1"/>
    <col min="13" max="13" width="15.140625" style="1" bestFit="1" customWidth="1"/>
    <col min="14" max="14" width="15" style="1" bestFit="1" customWidth="1"/>
    <col min="15" max="16384" width="9.140625" style="1"/>
  </cols>
  <sheetData>
    <row r="1" spans="1:14" ht="20.25">
      <c r="A1" s="250" t="s">
        <v>477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8"/>
    </row>
    <row r="2" spans="1:14">
      <c r="A2" s="247" t="s">
        <v>311</v>
      </c>
      <c r="B2" s="247" t="s">
        <v>476</v>
      </c>
      <c r="C2" s="237" t="s">
        <v>475</v>
      </c>
      <c r="D2" s="246" t="s">
        <v>474</v>
      </c>
      <c r="E2" s="241" t="s">
        <v>473</v>
      </c>
      <c r="F2" s="241"/>
      <c r="G2" s="241"/>
      <c r="H2" s="241"/>
      <c r="I2" s="241"/>
      <c r="J2" s="241"/>
      <c r="K2" s="241"/>
      <c r="L2" s="241"/>
      <c r="M2" s="245" t="s">
        <v>472</v>
      </c>
      <c r="N2" s="244" t="s">
        <v>471</v>
      </c>
    </row>
    <row r="3" spans="1:14">
      <c r="A3" s="243"/>
      <c r="B3" s="243"/>
      <c r="C3" s="237"/>
      <c r="D3" s="242"/>
      <c r="E3" s="241" t="s">
        <v>470</v>
      </c>
      <c r="F3" s="241"/>
      <c r="G3" s="241"/>
      <c r="H3" s="241"/>
      <c r="I3" s="241"/>
      <c r="J3" s="241"/>
      <c r="K3" s="241"/>
      <c r="L3" s="241"/>
      <c r="M3" s="240"/>
      <c r="N3" s="239"/>
    </row>
    <row r="4" spans="1:14">
      <c r="A4" s="238"/>
      <c r="B4" s="238"/>
      <c r="C4" s="237"/>
      <c r="D4" s="236"/>
      <c r="E4" s="203" t="s">
        <v>469</v>
      </c>
      <c r="F4" s="192" t="s">
        <v>389</v>
      </c>
      <c r="G4" s="203" t="s">
        <v>468</v>
      </c>
      <c r="H4" s="192" t="s">
        <v>387</v>
      </c>
      <c r="I4" s="192"/>
      <c r="J4" s="192"/>
      <c r="K4" s="192"/>
      <c r="L4" s="192"/>
      <c r="M4" s="235"/>
      <c r="N4" s="234"/>
    </row>
    <row r="5" spans="1:14">
      <c r="A5" s="233">
        <v>1</v>
      </c>
      <c r="B5" s="233">
        <v>2</v>
      </c>
      <c r="C5" s="233">
        <v>3</v>
      </c>
      <c r="D5" s="233">
        <v>4</v>
      </c>
      <c r="E5" s="233">
        <v>5</v>
      </c>
      <c r="F5" s="192"/>
      <c r="G5" s="233">
        <v>6</v>
      </c>
      <c r="H5" s="192"/>
      <c r="I5" s="233">
        <v>7</v>
      </c>
      <c r="J5" s="192"/>
      <c r="K5" s="233">
        <v>8</v>
      </c>
      <c r="L5" s="192"/>
      <c r="M5" s="233">
        <v>9</v>
      </c>
      <c r="N5" s="233">
        <v>10</v>
      </c>
    </row>
    <row r="6" spans="1:14">
      <c r="A6" s="232" t="s">
        <v>467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0"/>
    </row>
    <row r="7" spans="1:14" ht="17.25">
      <c r="A7" s="224"/>
      <c r="B7" s="220" t="s">
        <v>466</v>
      </c>
      <c r="C7" s="222">
        <v>44</v>
      </c>
      <c r="D7" s="191"/>
      <c r="E7" s="188"/>
      <c r="F7" s="187">
        <f>E7*D7*C7*0.75</f>
        <v>0</v>
      </c>
      <c r="G7" s="188"/>
      <c r="H7" s="192">
        <f>G7*D7*C7*0.5</f>
        <v>0</v>
      </c>
      <c r="I7" s="229"/>
      <c r="J7" s="228"/>
      <c r="K7" s="228"/>
      <c r="L7" s="227"/>
      <c r="M7" s="186">
        <f>H7+F7</f>
        <v>0</v>
      </c>
      <c r="N7" s="215">
        <f>E7*D7*C7</f>
        <v>0</v>
      </c>
    </row>
    <row r="8" spans="1:14" ht="17.25">
      <c r="A8" s="224"/>
      <c r="B8" s="220" t="s">
        <v>465</v>
      </c>
      <c r="C8" s="222">
        <v>65</v>
      </c>
      <c r="D8" s="191">
        <v>0.6</v>
      </c>
      <c r="E8" s="188"/>
      <c r="F8" s="187">
        <f>E8*D8*C8*0.75</f>
        <v>0</v>
      </c>
      <c r="G8" s="188">
        <v>50</v>
      </c>
      <c r="H8" s="192">
        <f>G8*D8*C8*0.5</f>
        <v>975</v>
      </c>
      <c r="I8" s="218"/>
      <c r="J8" s="217"/>
      <c r="K8" s="217"/>
      <c r="L8" s="216"/>
      <c r="M8" s="186">
        <f>H8+F8</f>
        <v>975</v>
      </c>
      <c r="N8" s="215">
        <f>E8*D8*C8</f>
        <v>0</v>
      </c>
    </row>
    <row r="9" spans="1:14" ht="17.25">
      <c r="A9" s="224"/>
      <c r="B9" s="220" t="s">
        <v>464</v>
      </c>
      <c r="C9" s="222">
        <v>45</v>
      </c>
      <c r="D9" s="191">
        <v>0</v>
      </c>
      <c r="E9" s="188"/>
      <c r="F9" s="187">
        <f>E9*D9*C9*0.75</f>
        <v>0</v>
      </c>
      <c r="G9" s="188"/>
      <c r="H9" s="192">
        <f>G9*D9*C9*0.5</f>
        <v>0</v>
      </c>
      <c r="I9" s="218"/>
      <c r="J9" s="217"/>
      <c r="K9" s="217"/>
      <c r="L9" s="216"/>
      <c r="M9" s="186">
        <f>H9+F9</f>
        <v>0</v>
      </c>
      <c r="N9" s="215">
        <f>E9*D9*C9</f>
        <v>0</v>
      </c>
    </row>
    <row r="10" spans="1:14" ht="17.25">
      <c r="A10" s="224"/>
      <c r="B10" s="220" t="s">
        <v>463</v>
      </c>
      <c r="C10" s="222">
        <v>47</v>
      </c>
      <c r="D10" s="191"/>
      <c r="E10" s="188"/>
      <c r="F10" s="187">
        <f>E10*D10*C10*0.75</f>
        <v>0</v>
      </c>
      <c r="G10" s="188"/>
      <c r="H10" s="192">
        <f>G10*D10*C10*0.5</f>
        <v>0</v>
      </c>
      <c r="I10" s="218"/>
      <c r="J10" s="217"/>
      <c r="K10" s="217"/>
      <c r="L10" s="216"/>
      <c r="M10" s="186">
        <f>H10+F10</f>
        <v>0</v>
      </c>
      <c r="N10" s="215">
        <f>E10*D10*C10</f>
        <v>0</v>
      </c>
    </row>
    <row r="11" spans="1:14" ht="17.25">
      <c r="A11" s="224"/>
      <c r="B11" s="226" t="s">
        <v>462</v>
      </c>
      <c r="C11" s="225">
        <v>47</v>
      </c>
      <c r="D11" s="191"/>
      <c r="E11" s="188"/>
      <c r="F11" s="187">
        <f>E11*D11*C11*0.75</f>
        <v>0</v>
      </c>
      <c r="G11" s="188"/>
      <c r="H11" s="192">
        <f>G11*D11*C11*0.5</f>
        <v>0</v>
      </c>
      <c r="I11" s="218"/>
      <c r="J11" s="217"/>
      <c r="K11" s="217"/>
      <c r="L11" s="216"/>
      <c r="M11" s="186">
        <f>H11+F11</f>
        <v>0</v>
      </c>
      <c r="N11" s="215">
        <f>E11*D11*C11</f>
        <v>0</v>
      </c>
    </row>
    <row r="12" spans="1:14" ht="17.25">
      <c r="A12" s="224"/>
      <c r="B12" s="220" t="s">
        <v>461</v>
      </c>
      <c r="C12" s="222">
        <v>62</v>
      </c>
      <c r="D12" s="191"/>
      <c r="E12" s="188"/>
      <c r="F12" s="187">
        <f>E12*D12*C12*0.75</f>
        <v>0</v>
      </c>
      <c r="G12" s="188"/>
      <c r="H12" s="192">
        <f>G12*D12*C12*0.5</f>
        <v>0</v>
      </c>
      <c r="I12" s="218"/>
      <c r="J12" s="217"/>
      <c r="K12" s="217"/>
      <c r="L12" s="216"/>
      <c r="M12" s="186">
        <f>H12+F12</f>
        <v>0</v>
      </c>
      <c r="N12" s="215">
        <f>E12*D12*C12</f>
        <v>0</v>
      </c>
    </row>
    <row r="13" spans="1:14" ht="17.25">
      <c r="A13" s="224"/>
      <c r="B13" s="220" t="s">
        <v>460</v>
      </c>
      <c r="C13" s="222">
        <v>75</v>
      </c>
      <c r="D13" s="191">
        <v>0.65</v>
      </c>
      <c r="E13" s="188">
        <v>80</v>
      </c>
      <c r="F13" s="187">
        <f>E13*D13*C13*0.75</f>
        <v>2925</v>
      </c>
      <c r="G13" s="188">
        <v>140</v>
      </c>
      <c r="H13" s="192">
        <f>G13*D13*C13*0.5</f>
        <v>3412.5</v>
      </c>
      <c r="I13" s="218"/>
      <c r="J13" s="217"/>
      <c r="K13" s="217"/>
      <c r="L13" s="216"/>
      <c r="M13" s="186">
        <f>H13+F13</f>
        <v>6337.5</v>
      </c>
      <c r="N13" s="215">
        <f>E13*D13*C13</f>
        <v>3900</v>
      </c>
    </row>
    <row r="14" spans="1:14" ht="17.25">
      <c r="A14" s="224"/>
      <c r="B14" s="220" t="s">
        <v>459</v>
      </c>
      <c r="C14" s="222">
        <v>75</v>
      </c>
      <c r="D14" s="191"/>
      <c r="E14" s="188"/>
      <c r="F14" s="187">
        <f>E14*D14*C14*0.75</f>
        <v>0</v>
      </c>
      <c r="G14" s="188"/>
      <c r="H14" s="192">
        <f>G14*D14*C14*0.5</f>
        <v>0</v>
      </c>
      <c r="I14" s="218"/>
      <c r="J14" s="217"/>
      <c r="K14" s="217"/>
      <c r="L14" s="216"/>
      <c r="M14" s="186">
        <f>H14+F14</f>
        <v>0</v>
      </c>
      <c r="N14" s="215">
        <f>E14*D14*C14</f>
        <v>0</v>
      </c>
    </row>
    <row r="15" spans="1:14" ht="17.25">
      <c r="A15" s="224"/>
      <c r="B15" s="220" t="s">
        <v>458</v>
      </c>
      <c r="C15" s="222">
        <v>82</v>
      </c>
      <c r="D15" s="191">
        <v>0.65</v>
      </c>
      <c r="E15" s="188">
        <v>8</v>
      </c>
      <c r="F15" s="187">
        <f>E15*D15*C15*0.75</f>
        <v>319.8</v>
      </c>
      <c r="G15" s="188"/>
      <c r="H15" s="192">
        <f>G15*D15*C15*0.5</f>
        <v>0</v>
      </c>
      <c r="I15" s="218"/>
      <c r="J15" s="217"/>
      <c r="K15" s="217"/>
      <c r="L15" s="216"/>
      <c r="M15" s="186">
        <f>H15+F15</f>
        <v>319.8</v>
      </c>
      <c r="N15" s="215">
        <f>E15*D15*C15</f>
        <v>426.40000000000003</v>
      </c>
    </row>
    <row r="16" spans="1:14" ht="17.25">
      <c r="A16" s="224"/>
      <c r="B16" s="220" t="s">
        <v>457</v>
      </c>
      <c r="C16" s="222">
        <v>75</v>
      </c>
      <c r="D16" s="191">
        <v>0.65</v>
      </c>
      <c r="E16" s="188">
        <v>17</v>
      </c>
      <c r="F16" s="187">
        <f>E16*D16*C16*0.75</f>
        <v>621.5625</v>
      </c>
      <c r="G16" s="188"/>
      <c r="H16" s="192">
        <f>G16*D16*C16*0.5</f>
        <v>0</v>
      </c>
      <c r="I16" s="218"/>
      <c r="J16" s="217"/>
      <c r="K16" s="217"/>
      <c r="L16" s="216"/>
      <c r="M16" s="186">
        <f>H16+F16</f>
        <v>621.5625</v>
      </c>
      <c r="N16" s="215">
        <f>E16*D16*C16</f>
        <v>828.75</v>
      </c>
    </row>
    <row r="17" spans="1:14" ht="17.25">
      <c r="A17" s="224"/>
      <c r="B17" s="220" t="s">
        <v>456</v>
      </c>
      <c r="C17" s="222">
        <v>82</v>
      </c>
      <c r="D17" s="191"/>
      <c r="E17" s="188"/>
      <c r="F17" s="187">
        <f>E17*D17*C17*0.75</f>
        <v>0</v>
      </c>
      <c r="G17" s="188"/>
      <c r="H17" s="192">
        <f>G17*D17*C17*0.5</f>
        <v>0</v>
      </c>
      <c r="I17" s="218"/>
      <c r="J17" s="217"/>
      <c r="K17" s="217"/>
      <c r="L17" s="216"/>
      <c r="M17" s="186">
        <f>H17+F17</f>
        <v>0</v>
      </c>
      <c r="N17" s="215">
        <f>E17*D17*C17</f>
        <v>0</v>
      </c>
    </row>
    <row r="18" spans="1:14" ht="17.25">
      <c r="A18" s="224"/>
      <c r="B18" s="220" t="s">
        <v>455</v>
      </c>
      <c r="C18" s="222">
        <v>84</v>
      </c>
      <c r="D18" s="191"/>
      <c r="E18" s="188"/>
      <c r="F18" s="187">
        <f>E18*D18*C18*0.75</f>
        <v>0</v>
      </c>
      <c r="G18" s="188"/>
      <c r="H18" s="192">
        <f>G18*D18*C18*0.5</f>
        <v>0</v>
      </c>
      <c r="I18" s="218"/>
      <c r="J18" s="217"/>
      <c r="K18" s="217"/>
      <c r="L18" s="216"/>
      <c r="M18" s="186">
        <f>H18+F18</f>
        <v>0</v>
      </c>
      <c r="N18" s="215">
        <f>E18*D18*C18</f>
        <v>0</v>
      </c>
    </row>
    <row r="19" spans="1:14" ht="17.25">
      <c r="A19" s="224"/>
      <c r="B19" s="220" t="s">
        <v>454</v>
      </c>
      <c r="C19" s="222">
        <v>110</v>
      </c>
      <c r="D19" s="191">
        <v>0.3</v>
      </c>
      <c r="E19" s="188">
        <v>6</v>
      </c>
      <c r="F19" s="187">
        <f>E19*D19*C19*0.75</f>
        <v>148.49999999999997</v>
      </c>
      <c r="G19" s="188">
        <v>1</v>
      </c>
      <c r="H19" s="192">
        <f>G19*D19*C19*0.5</f>
        <v>16.5</v>
      </c>
      <c r="I19" s="218"/>
      <c r="J19" s="217"/>
      <c r="K19" s="217"/>
      <c r="L19" s="216"/>
      <c r="M19" s="186">
        <f>H19+F19</f>
        <v>164.99999999999997</v>
      </c>
      <c r="N19" s="215">
        <f>E19*D19*C19</f>
        <v>197.99999999999997</v>
      </c>
    </row>
    <row r="20" spans="1:14" ht="17.25">
      <c r="A20" s="224"/>
      <c r="B20" s="220" t="s">
        <v>453</v>
      </c>
      <c r="C20" s="219">
        <v>110</v>
      </c>
      <c r="D20" s="191"/>
      <c r="E20" s="188"/>
      <c r="F20" s="187">
        <f>E20*D20*C20*0.75</f>
        <v>0</v>
      </c>
      <c r="G20" s="188"/>
      <c r="H20" s="192">
        <f>G20*D20*C20*0.5</f>
        <v>0</v>
      </c>
      <c r="I20" s="218"/>
      <c r="J20" s="217"/>
      <c r="K20" s="217"/>
      <c r="L20" s="216"/>
      <c r="M20" s="186">
        <f>H20+F20</f>
        <v>0</v>
      </c>
      <c r="N20" s="215">
        <f>E20*D20*C20</f>
        <v>0</v>
      </c>
    </row>
    <row r="21" spans="1:14" ht="17.25">
      <c r="A21" s="224"/>
      <c r="B21" s="220" t="s">
        <v>452</v>
      </c>
      <c r="C21" s="219">
        <v>150</v>
      </c>
      <c r="D21" s="191"/>
      <c r="E21" s="188"/>
      <c r="F21" s="187">
        <f>E21*D21*C21*0.75</f>
        <v>0</v>
      </c>
      <c r="G21" s="188"/>
      <c r="H21" s="192">
        <f>G21*D21*C21*0.5</f>
        <v>0</v>
      </c>
      <c r="I21" s="218"/>
      <c r="J21" s="217"/>
      <c r="K21" s="217"/>
      <c r="L21" s="216"/>
      <c r="M21" s="186">
        <f>H21+F21</f>
        <v>0</v>
      </c>
      <c r="N21" s="215">
        <f>E21*D21*C21</f>
        <v>0</v>
      </c>
    </row>
    <row r="22" spans="1:14" ht="17.25">
      <c r="A22" s="224"/>
      <c r="B22" s="220" t="s">
        <v>451</v>
      </c>
      <c r="C22" s="222">
        <v>155</v>
      </c>
      <c r="D22" s="191"/>
      <c r="E22" s="188"/>
      <c r="F22" s="187">
        <f>E22*D22*C22*0.75</f>
        <v>0</v>
      </c>
      <c r="G22" s="188"/>
      <c r="H22" s="192">
        <f>G22*D22*C22*0.5</f>
        <v>0</v>
      </c>
      <c r="I22" s="218"/>
      <c r="J22" s="217"/>
      <c r="K22" s="217"/>
      <c r="L22" s="216"/>
      <c r="M22" s="186">
        <f>H22+F22</f>
        <v>0</v>
      </c>
      <c r="N22" s="215">
        <f>E22*D22*C22</f>
        <v>0</v>
      </c>
    </row>
    <row r="23" spans="1:14" ht="17.25">
      <c r="A23" s="224"/>
      <c r="B23" s="220" t="s">
        <v>450</v>
      </c>
      <c r="C23" s="222">
        <v>48</v>
      </c>
      <c r="D23" s="191"/>
      <c r="E23" s="188"/>
      <c r="F23" s="187">
        <f>E23*D23*C23*0.75</f>
        <v>0</v>
      </c>
      <c r="G23" s="188"/>
      <c r="H23" s="192">
        <f>G23*D23*C23*0.5</f>
        <v>0</v>
      </c>
      <c r="I23" s="218"/>
      <c r="J23" s="217"/>
      <c r="K23" s="217"/>
      <c r="L23" s="216"/>
      <c r="M23" s="186">
        <f>H23+F23</f>
        <v>0</v>
      </c>
      <c r="N23" s="215">
        <f>E23*D23*C23</f>
        <v>0</v>
      </c>
    </row>
    <row r="24" spans="1:14" ht="17.25">
      <c r="A24" s="224"/>
      <c r="B24" s="220" t="s">
        <v>449</v>
      </c>
      <c r="C24" s="222">
        <v>60</v>
      </c>
      <c r="D24" s="191"/>
      <c r="E24" s="188"/>
      <c r="F24" s="187">
        <f>E24*D24*C24*0.75</f>
        <v>0</v>
      </c>
      <c r="G24" s="188"/>
      <c r="H24" s="192">
        <f>G24*D24*C24*0.5</f>
        <v>0</v>
      </c>
      <c r="I24" s="218"/>
      <c r="J24" s="217"/>
      <c r="K24" s="217"/>
      <c r="L24" s="216"/>
      <c r="M24" s="186">
        <f>H24+F24</f>
        <v>0</v>
      </c>
      <c r="N24" s="215">
        <f>E24*D24*C24</f>
        <v>0</v>
      </c>
    </row>
    <row r="25" spans="1:14" ht="17.25">
      <c r="A25" s="224"/>
      <c r="B25" s="220" t="s">
        <v>448</v>
      </c>
      <c r="C25" s="222">
        <v>74</v>
      </c>
      <c r="D25" s="191"/>
      <c r="E25" s="188"/>
      <c r="F25" s="187">
        <f>E25*D25*C25*0.75</f>
        <v>0</v>
      </c>
      <c r="G25" s="188"/>
      <c r="H25" s="192">
        <f>G25*D25*C25*0.5</f>
        <v>0</v>
      </c>
      <c r="I25" s="218"/>
      <c r="J25" s="217"/>
      <c r="K25" s="217"/>
      <c r="L25" s="216"/>
      <c r="M25" s="186">
        <f>H25+F25</f>
        <v>0</v>
      </c>
      <c r="N25" s="215">
        <f>E25*D25*C25</f>
        <v>0</v>
      </c>
    </row>
    <row r="26" spans="1:14" ht="17.25">
      <c r="A26" s="224"/>
      <c r="B26" s="220" t="s">
        <v>447</v>
      </c>
      <c r="C26" s="222">
        <v>78</v>
      </c>
      <c r="D26" s="191"/>
      <c r="E26" s="188"/>
      <c r="F26" s="187">
        <f>E26*D26*C26*0.75</f>
        <v>0</v>
      </c>
      <c r="G26" s="188"/>
      <c r="H26" s="192">
        <f>G26*D26*C26*0.5</f>
        <v>0</v>
      </c>
      <c r="I26" s="218"/>
      <c r="J26" s="217"/>
      <c r="K26" s="217"/>
      <c r="L26" s="216"/>
      <c r="M26" s="186">
        <f>H26+F26</f>
        <v>0</v>
      </c>
      <c r="N26" s="215">
        <f>E26*D26*C26</f>
        <v>0</v>
      </c>
    </row>
    <row r="27" spans="1:14" ht="17.25">
      <c r="A27" s="224"/>
      <c r="B27" s="220" t="s">
        <v>446</v>
      </c>
      <c r="C27" s="222">
        <v>100</v>
      </c>
      <c r="D27" s="191"/>
      <c r="E27" s="188"/>
      <c r="F27" s="187">
        <f>E27*D27*C27*0.75</f>
        <v>0</v>
      </c>
      <c r="G27" s="188"/>
      <c r="H27" s="192">
        <f>G27*D27*C27*0.5</f>
        <v>0</v>
      </c>
      <c r="I27" s="218"/>
      <c r="J27" s="217"/>
      <c r="K27" s="217"/>
      <c r="L27" s="216"/>
      <c r="M27" s="186">
        <f>H27+F27</f>
        <v>0</v>
      </c>
      <c r="N27" s="215">
        <f>E27*D27*C27</f>
        <v>0</v>
      </c>
    </row>
    <row r="28" spans="1:14" ht="17.25">
      <c r="A28" s="224"/>
      <c r="B28" s="220" t="s">
        <v>445</v>
      </c>
      <c r="C28" s="222">
        <v>106</v>
      </c>
      <c r="D28" s="191"/>
      <c r="E28" s="188"/>
      <c r="F28" s="187">
        <f>E28*D28*C28*0.75</f>
        <v>0</v>
      </c>
      <c r="G28" s="188"/>
      <c r="H28" s="192">
        <f>G28*D28*C28*0.5</f>
        <v>0</v>
      </c>
      <c r="I28" s="218"/>
      <c r="J28" s="217"/>
      <c r="K28" s="217"/>
      <c r="L28" s="216"/>
      <c r="M28" s="186">
        <f>H28+F28</f>
        <v>0</v>
      </c>
      <c r="N28" s="215">
        <f>E28*D28*C28</f>
        <v>0</v>
      </c>
    </row>
    <row r="29" spans="1:14" ht="17.25">
      <c r="A29" s="224"/>
      <c r="B29" s="220" t="s">
        <v>444</v>
      </c>
      <c r="C29" s="222">
        <v>106</v>
      </c>
      <c r="D29" s="191"/>
      <c r="E29" s="188"/>
      <c r="F29" s="187">
        <f>E29*D29*C29*0.75</f>
        <v>0</v>
      </c>
      <c r="G29" s="188"/>
      <c r="H29" s="192">
        <f>G29*D29*C29*0.5</f>
        <v>0</v>
      </c>
      <c r="I29" s="218"/>
      <c r="J29" s="217"/>
      <c r="K29" s="217"/>
      <c r="L29" s="216"/>
      <c r="M29" s="186">
        <f>H29+F29</f>
        <v>0</v>
      </c>
      <c r="N29" s="215">
        <f>E29*D29*C29</f>
        <v>0</v>
      </c>
    </row>
    <row r="30" spans="1:14" ht="17.25">
      <c r="A30" s="224"/>
      <c r="B30" s="220" t="s">
        <v>443</v>
      </c>
      <c r="C30" s="222">
        <v>120</v>
      </c>
      <c r="D30" s="191"/>
      <c r="E30" s="188"/>
      <c r="F30" s="187">
        <f>E30*D30*C30*0.75</f>
        <v>0</v>
      </c>
      <c r="G30" s="188"/>
      <c r="H30" s="192">
        <f>G30*D30*C30*0.5</f>
        <v>0</v>
      </c>
      <c r="I30" s="218"/>
      <c r="J30" s="217"/>
      <c r="K30" s="217"/>
      <c r="L30" s="216"/>
      <c r="M30" s="186">
        <f>H30+F30</f>
        <v>0</v>
      </c>
      <c r="N30" s="215">
        <f>E30*D30*C30</f>
        <v>0</v>
      </c>
    </row>
    <row r="31" spans="1:14" ht="17.25">
      <c r="A31" s="224"/>
      <c r="B31" s="220" t="s">
        <v>442</v>
      </c>
      <c r="C31" s="219">
        <v>120</v>
      </c>
      <c r="D31" s="191"/>
      <c r="E31" s="188"/>
      <c r="F31" s="187">
        <f>E31*D31*C31*0.75</f>
        <v>0</v>
      </c>
      <c r="G31" s="188"/>
      <c r="H31" s="192">
        <f>G31*D31*C31*0.5</f>
        <v>0</v>
      </c>
      <c r="I31" s="218"/>
      <c r="J31" s="217"/>
      <c r="K31" s="217"/>
      <c r="L31" s="216"/>
      <c r="M31" s="186">
        <f>H31+F31</f>
        <v>0</v>
      </c>
      <c r="N31" s="215">
        <f>E31*D31*C31</f>
        <v>0</v>
      </c>
    </row>
    <row r="32" spans="1:14" ht="17.25">
      <c r="A32" s="224"/>
      <c r="B32" s="220" t="s">
        <v>441</v>
      </c>
      <c r="C32" s="222">
        <v>160</v>
      </c>
      <c r="D32" s="191"/>
      <c r="E32" s="188"/>
      <c r="F32" s="187">
        <f>E32*D32*C32*0.75</f>
        <v>0</v>
      </c>
      <c r="G32" s="188"/>
      <c r="H32" s="192">
        <f>G32*D32*C32*0.5</f>
        <v>0</v>
      </c>
      <c r="I32" s="218"/>
      <c r="J32" s="217"/>
      <c r="K32" s="217"/>
      <c r="L32" s="216"/>
      <c r="M32" s="186">
        <f>H32+F32</f>
        <v>0</v>
      </c>
      <c r="N32" s="215">
        <f>E32*D32*C32</f>
        <v>0</v>
      </c>
    </row>
    <row r="33" spans="1:14" ht="17.25">
      <c r="A33" s="224"/>
      <c r="B33" s="220" t="s">
        <v>440</v>
      </c>
      <c r="C33" s="222">
        <v>180</v>
      </c>
      <c r="D33" s="191"/>
      <c r="E33" s="188"/>
      <c r="F33" s="187">
        <f>E33*D33*C33*0.75</f>
        <v>0</v>
      </c>
      <c r="G33" s="188"/>
      <c r="H33" s="192">
        <f>G33*D33*C33*0.5</f>
        <v>0</v>
      </c>
      <c r="I33" s="218"/>
      <c r="J33" s="217"/>
      <c r="K33" s="217"/>
      <c r="L33" s="216"/>
      <c r="M33" s="186">
        <f>H33+F33</f>
        <v>0</v>
      </c>
      <c r="N33" s="215">
        <f>E33*D33*C33</f>
        <v>0</v>
      </c>
    </row>
    <row r="34" spans="1:14" ht="17.25">
      <c r="A34" s="224"/>
      <c r="B34" s="220" t="s">
        <v>439</v>
      </c>
      <c r="C34" s="222">
        <v>122</v>
      </c>
      <c r="D34" s="191"/>
      <c r="E34" s="188"/>
      <c r="F34" s="187">
        <f>E34*D34*C34*0.75</f>
        <v>0</v>
      </c>
      <c r="G34" s="188"/>
      <c r="H34" s="192">
        <f>G34*D34*C34*0.5</f>
        <v>0</v>
      </c>
      <c r="I34" s="218"/>
      <c r="J34" s="217"/>
      <c r="K34" s="217"/>
      <c r="L34" s="216"/>
      <c r="M34" s="186">
        <f>H34+F34</f>
        <v>0</v>
      </c>
      <c r="N34" s="215">
        <f>E34*D34*C34</f>
        <v>0</v>
      </c>
    </row>
    <row r="35" spans="1:14" ht="17.25">
      <c r="A35" s="224"/>
      <c r="B35" s="220" t="s">
        <v>438</v>
      </c>
      <c r="C35" s="222">
        <v>155</v>
      </c>
      <c r="D35" s="191">
        <v>0</v>
      </c>
      <c r="E35" s="188">
        <v>0</v>
      </c>
      <c r="F35" s="187">
        <f>E35*D35*C35*0.75</f>
        <v>0</v>
      </c>
      <c r="G35" s="188"/>
      <c r="H35" s="192">
        <f>G35*D35*C35*0.5</f>
        <v>0</v>
      </c>
      <c r="I35" s="218"/>
      <c r="J35" s="217"/>
      <c r="K35" s="217"/>
      <c r="L35" s="216"/>
      <c r="M35" s="186">
        <f>H35+F35</f>
        <v>0</v>
      </c>
      <c r="N35" s="215">
        <f>E35*D35*C35</f>
        <v>0</v>
      </c>
    </row>
    <row r="36" spans="1:14" ht="17.25">
      <c r="A36" s="224"/>
      <c r="B36" s="220" t="s">
        <v>437</v>
      </c>
      <c r="C36" s="222">
        <v>165</v>
      </c>
      <c r="D36" s="191"/>
      <c r="E36" s="188"/>
      <c r="F36" s="187">
        <f>E36*D36*C36*0.75</f>
        <v>0</v>
      </c>
      <c r="G36" s="188"/>
      <c r="H36" s="192">
        <f>G36*D36*C36*0.5</f>
        <v>0</v>
      </c>
      <c r="I36" s="218"/>
      <c r="J36" s="217"/>
      <c r="K36" s="217"/>
      <c r="L36" s="216"/>
      <c r="M36" s="186">
        <f>H36+F36</f>
        <v>0</v>
      </c>
      <c r="N36" s="215">
        <f>E36*D36*C36</f>
        <v>0</v>
      </c>
    </row>
    <row r="37" spans="1:14" ht="17.25">
      <c r="A37" s="224"/>
      <c r="B37" s="220" t="s">
        <v>436</v>
      </c>
      <c r="C37" s="222">
        <v>168</v>
      </c>
      <c r="D37" s="191"/>
      <c r="E37" s="188"/>
      <c r="F37" s="187">
        <f>E37*D37*C37*0.75</f>
        <v>0</v>
      </c>
      <c r="G37" s="188"/>
      <c r="H37" s="192">
        <f>G37*D37*C37*0.5</f>
        <v>0</v>
      </c>
      <c r="I37" s="218"/>
      <c r="J37" s="217"/>
      <c r="K37" s="217"/>
      <c r="L37" s="216"/>
      <c r="M37" s="186">
        <f>H37+F37</f>
        <v>0</v>
      </c>
      <c r="N37" s="215">
        <f>E37*D37*C37</f>
        <v>0</v>
      </c>
    </row>
    <row r="38" spans="1:14" ht="17.25">
      <c r="A38" s="224"/>
      <c r="B38" s="220" t="s">
        <v>435</v>
      </c>
      <c r="C38" s="222">
        <v>155</v>
      </c>
      <c r="D38" s="191"/>
      <c r="E38" s="188"/>
      <c r="F38" s="187">
        <f>E38*D38*C38*0.75</f>
        <v>0</v>
      </c>
      <c r="G38" s="188"/>
      <c r="H38" s="192">
        <f>G38*D38*C38*0.5</f>
        <v>0</v>
      </c>
      <c r="I38" s="218"/>
      <c r="J38" s="217"/>
      <c r="K38" s="217"/>
      <c r="L38" s="216"/>
      <c r="M38" s="186">
        <f>H38+F38</f>
        <v>0</v>
      </c>
      <c r="N38" s="215">
        <f>E38*D38*C38</f>
        <v>0</v>
      </c>
    </row>
    <row r="39" spans="1:14" ht="17.25">
      <c r="A39" s="224"/>
      <c r="B39" s="220" t="s">
        <v>434</v>
      </c>
      <c r="C39" s="222">
        <v>184</v>
      </c>
      <c r="D39" s="191"/>
      <c r="E39" s="188"/>
      <c r="F39" s="187">
        <f>E39*D39*C39*0.75</f>
        <v>0</v>
      </c>
      <c r="G39" s="188"/>
      <c r="H39" s="192">
        <f>G39*D39*C39*0.5</f>
        <v>0</v>
      </c>
      <c r="I39" s="218"/>
      <c r="J39" s="217"/>
      <c r="K39" s="217"/>
      <c r="L39" s="216"/>
      <c r="M39" s="186">
        <f>H39+F39</f>
        <v>0</v>
      </c>
      <c r="N39" s="215">
        <f>E39*D39*C39</f>
        <v>0</v>
      </c>
    </row>
    <row r="40" spans="1:14" ht="17.25">
      <c r="A40" s="224"/>
      <c r="B40" s="220" t="s">
        <v>433</v>
      </c>
      <c r="C40" s="222">
        <v>41</v>
      </c>
      <c r="D40" s="191"/>
      <c r="E40" s="188"/>
      <c r="F40" s="187">
        <f>E40*D40*C40*0.75</f>
        <v>0</v>
      </c>
      <c r="G40" s="188"/>
      <c r="H40" s="192">
        <f>G40*D40*C40*0.5</f>
        <v>0</v>
      </c>
      <c r="I40" s="218"/>
      <c r="J40" s="217"/>
      <c r="K40" s="217"/>
      <c r="L40" s="216"/>
      <c r="M40" s="186">
        <f>H40+F40</f>
        <v>0</v>
      </c>
      <c r="N40" s="215">
        <f>E40*D40*C40</f>
        <v>0</v>
      </c>
    </row>
    <row r="41" spans="1:14" ht="17.25">
      <c r="A41" s="224"/>
      <c r="B41" s="220" t="s">
        <v>432</v>
      </c>
      <c r="C41" s="222">
        <v>40</v>
      </c>
      <c r="D41" s="191"/>
      <c r="E41" s="188"/>
      <c r="F41" s="187">
        <f>E41*D41*C41*0.75</f>
        <v>0</v>
      </c>
      <c r="G41" s="188"/>
      <c r="H41" s="192">
        <f>G41*D41*C41*0.5</f>
        <v>0</v>
      </c>
      <c r="I41" s="218"/>
      <c r="J41" s="217"/>
      <c r="K41" s="217"/>
      <c r="L41" s="216"/>
      <c r="M41" s="186">
        <f>H41+F41</f>
        <v>0</v>
      </c>
      <c r="N41" s="215">
        <f>E41*D41*C41</f>
        <v>0</v>
      </c>
    </row>
    <row r="42" spans="1:14" ht="17.25">
      <c r="A42" s="224"/>
      <c r="B42" s="220" t="s">
        <v>431</v>
      </c>
      <c r="C42" s="222">
        <v>40</v>
      </c>
      <c r="D42" s="191"/>
      <c r="E42" s="188"/>
      <c r="F42" s="187">
        <f>E42*D42*C42*0.75</f>
        <v>0</v>
      </c>
      <c r="G42" s="188"/>
      <c r="H42" s="192">
        <f>G42*D42*C42*0.5</f>
        <v>0</v>
      </c>
      <c r="I42" s="218"/>
      <c r="J42" s="217"/>
      <c r="K42" s="217"/>
      <c r="L42" s="216"/>
      <c r="M42" s="186">
        <f>H42+F42</f>
        <v>0</v>
      </c>
      <c r="N42" s="215">
        <f>E42*D42*C42</f>
        <v>0</v>
      </c>
    </row>
    <row r="43" spans="1:14" ht="17.25">
      <c r="A43" s="224"/>
      <c r="B43" s="220" t="s">
        <v>430</v>
      </c>
      <c r="C43" s="222">
        <v>82</v>
      </c>
      <c r="D43" s="191"/>
      <c r="E43" s="188"/>
      <c r="F43" s="187">
        <f>E43*D43*C43*0.75</f>
        <v>0</v>
      </c>
      <c r="G43" s="188"/>
      <c r="H43" s="192">
        <f>G43*D43*C43*0.5</f>
        <v>0</v>
      </c>
      <c r="I43" s="218"/>
      <c r="J43" s="217"/>
      <c r="K43" s="217"/>
      <c r="L43" s="216"/>
      <c r="M43" s="186">
        <f>H43+F43</f>
        <v>0</v>
      </c>
      <c r="N43" s="215">
        <f>E43*D43*C43</f>
        <v>0</v>
      </c>
    </row>
    <row r="44" spans="1:14" ht="17.25">
      <c r="A44" s="224"/>
      <c r="B44" s="220" t="s">
        <v>429</v>
      </c>
      <c r="C44" s="222">
        <v>45</v>
      </c>
      <c r="D44" s="191"/>
      <c r="E44" s="188"/>
      <c r="F44" s="187">
        <f>E44*D44*C44*0.75</f>
        <v>0</v>
      </c>
      <c r="G44" s="188"/>
      <c r="H44" s="192">
        <f>G44*D44*C44*0.5</f>
        <v>0</v>
      </c>
      <c r="I44" s="218"/>
      <c r="J44" s="217"/>
      <c r="K44" s="217"/>
      <c r="L44" s="216"/>
      <c r="M44" s="186">
        <f>H44+F44</f>
        <v>0</v>
      </c>
      <c r="N44" s="215">
        <f>E44*D44*C44</f>
        <v>0</v>
      </c>
    </row>
    <row r="45" spans="1:14" ht="17.25">
      <c r="A45" s="224"/>
      <c r="B45" s="220" t="s">
        <v>428</v>
      </c>
      <c r="C45" s="222">
        <v>65</v>
      </c>
      <c r="D45" s="191"/>
      <c r="E45" s="188"/>
      <c r="F45" s="187">
        <f>E45*D45*C45*0.75</f>
        <v>0</v>
      </c>
      <c r="G45" s="188"/>
      <c r="H45" s="192">
        <f>G45*D45*C45*0.5</f>
        <v>0</v>
      </c>
      <c r="I45" s="218"/>
      <c r="J45" s="217"/>
      <c r="K45" s="217"/>
      <c r="L45" s="216"/>
      <c r="M45" s="186">
        <f>H45+F45</f>
        <v>0</v>
      </c>
      <c r="N45" s="215">
        <f>E45*D45*C45</f>
        <v>0</v>
      </c>
    </row>
    <row r="46" spans="1:14" ht="17.25">
      <c r="A46" s="224"/>
      <c r="B46" s="220" t="s">
        <v>427</v>
      </c>
      <c r="C46" s="222">
        <v>100</v>
      </c>
      <c r="D46" s="191"/>
      <c r="E46" s="188"/>
      <c r="F46" s="187">
        <f>E46*D46*C46*0.75</f>
        <v>0</v>
      </c>
      <c r="G46" s="188"/>
      <c r="H46" s="192">
        <f>G46*D46*C46*0.5</f>
        <v>0</v>
      </c>
      <c r="I46" s="218"/>
      <c r="J46" s="217"/>
      <c r="K46" s="217"/>
      <c r="L46" s="216"/>
      <c r="M46" s="186">
        <f>H46+F46</f>
        <v>0</v>
      </c>
      <c r="N46" s="215">
        <f>E46*D46*C46</f>
        <v>0</v>
      </c>
    </row>
    <row r="47" spans="1:14" ht="17.25">
      <c r="A47" s="224"/>
      <c r="B47" s="220" t="s">
        <v>426</v>
      </c>
      <c r="C47" s="222">
        <v>55</v>
      </c>
      <c r="D47" s="191"/>
      <c r="E47" s="188"/>
      <c r="F47" s="187">
        <f>E47*D47*C47*0.75</f>
        <v>0</v>
      </c>
      <c r="G47" s="188"/>
      <c r="H47" s="192">
        <f>G47*D47*C47*0.5</f>
        <v>0</v>
      </c>
      <c r="I47" s="218"/>
      <c r="J47" s="217"/>
      <c r="K47" s="217"/>
      <c r="L47" s="216"/>
      <c r="M47" s="186">
        <f>H47+F47</f>
        <v>0</v>
      </c>
      <c r="N47" s="215">
        <f>E47*D47*C47</f>
        <v>0</v>
      </c>
    </row>
    <row r="48" spans="1:14" ht="17.25">
      <c r="A48" s="224"/>
      <c r="B48" s="220" t="s">
        <v>425</v>
      </c>
      <c r="C48" s="222">
        <v>94</v>
      </c>
      <c r="D48" s="191"/>
      <c r="E48" s="188"/>
      <c r="F48" s="187">
        <f>E48*D48*C48*0.75</f>
        <v>0</v>
      </c>
      <c r="G48" s="188"/>
      <c r="H48" s="192">
        <f>G48*D48*C48*0.5</f>
        <v>0</v>
      </c>
      <c r="I48" s="218"/>
      <c r="J48" s="217"/>
      <c r="K48" s="217"/>
      <c r="L48" s="216"/>
      <c r="M48" s="186">
        <f>H48+F48</f>
        <v>0</v>
      </c>
      <c r="N48" s="215">
        <f>E48*D48*C48</f>
        <v>0</v>
      </c>
    </row>
    <row r="49" spans="1:14" ht="17.25">
      <c r="A49" s="224"/>
      <c r="B49" s="220" t="s">
        <v>424</v>
      </c>
      <c r="C49" s="222">
        <v>38</v>
      </c>
      <c r="D49" s="191">
        <v>1</v>
      </c>
      <c r="E49" s="188">
        <v>13</v>
      </c>
      <c r="F49" s="187">
        <f>E49*D49*C49*0.75</f>
        <v>370.5</v>
      </c>
      <c r="G49" s="188"/>
      <c r="H49" s="192">
        <f>G49*D49*C49*0.5</f>
        <v>0</v>
      </c>
      <c r="I49" s="218"/>
      <c r="J49" s="217"/>
      <c r="K49" s="217"/>
      <c r="L49" s="216"/>
      <c r="M49" s="186">
        <f>H49+F49</f>
        <v>370.5</v>
      </c>
      <c r="N49" s="215">
        <f>E49*D49*C49</f>
        <v>494</v>
      </c>
    </row>
    <row r="50" spans="1:14" ht="17.25">
      <c r="A50" s="224"/>
      <c r="B50" s="220" t="s">
        <v>423</v>
      </c>
      <c r="C50" s="222">
        <v>38</v>
      </c>
      <c r="D50" s="191"/>
      <c r="E50" s="188"/>
      <c r="F50" s="187">
        <f>E50*D50*C50*0.75</f>
        <v>0</v>
      </c>
      <c r="G50" s="188"/>
      <c r="H50" s="192">
        <f>G50*D50*C50*0.5</f>
        <v>0</v>
      </c>
      <c r="I50" s="218"/>
      <c r="J50" s="217"/>
      <c r="K50" s="217"/>
      <c r="L50" s="216"/>
      <c r="M50" s="186">
        <f>H50+F50</f>
        <v>0</v>
      </c>
      <c r="N50" s="215">
        <f>E50*D50*C50</f>
        <v>0</v>
      </c>
    </row>
    <row r="51" spans="1:14" ht="17.25">
      <c r="A51" s="224"/>
      <c r="B51" s="220" t="s">
        <v>422</v>
      </c>
      <c r="C51" s="222">
        <v>30</v>
      </c>
      <c r="D51" s="191"/>
      <c r="E51" s="188"/>
      <c r="F51" s="187">
        <f>E51*D51*C51*0.75</f>
        <v>0</v>
      </c>
      <c r="G51" s="188"/>
      <c r="H51" s="192">
        <f>G51*D51*C51*0.5</f>
        <v>0</v>
      </c>
      <c r="I51" s="218"/>
      <c r="J51" s="217"/>
      <c r="K51" s="217"/>
      <c r="L51" s="216"/>
      <c r="M51" s="186">
        <f>H51+F51</f>
        <v>0</v>
      </c>
      <c r="N51" s="215">
        <f>E51*D51*C51</f>
        <v>0</v>
      </c>
    </row>
    <row r="52" spans="1:14" ht="17.25">
      <c r="A52" s="224"/>
      <c r="B52" s="220" t="s">
        <v>421</v>
      </c>
      <c r="C52" s="222">
        <v>42</v>
      </c>
      <c r="D52" s="191"/>
      <c r="E52" s="188"/>
      <c r="F52" s="187">
        <f>E52*D52*C52*0.75</f>
        <v>0</v>
      </c>
      <c r="G52" s="188"/>
      <c r="H52" s="192">
        <f>G52*D52*C52*0.5</f>
        <v>0</v>
      </c>
      <c r="I52" s="218"/>
      <c r="J52" s="217"/>
      <c r="K52" s="217"/>
      <c r="L52" s="216"/>
      <c r="M52" s="186">
        <f>H52+F52</f>
        <v>0</v>
      </c>
      <c r="N52" s="215">
        <f>E52*D52*C52</f>
        <v>0</v>
      </c>
    </row>
    <row r="53" spans="1:14" ht="17.25">
      <c r="A53" s="224"/>
      <c r="B53" s="220" t="s">
        <v>420</v>
      </c>
      <c r="C53" s="222">
        <v>30</v>
      </c>
      <c r="D53" s="191"/>
      <c r="E53" s="188"/>
      <c r="F53" s="187">
        <f>E53*D53*C53*0.75</f>
        <v>0</v>
      </c>
      <c r="G53" s="188"/>
      <c r="H53" s="192">
        <f>G53*D53*C53*0.5</f>
        <v>0</v>
      </c>
      <c r="I53" s="218"/>
      <c r="J53" s="217"/>
      <c r="K53" s="217"/>
      <c r="L53" s="216"/>
      <c r="M53" s="186">
        <f>H53+F53</f>
        <v>0</v>
      </c>
      <c r="N53" s="215">
        <f>E53*D53*C53</f>
        <v>0</v>
      </c>
    </row>
    <row r="54" spans="1:14" ht="17.25">
      <c r="A54" s="224"/>
      <c r="B54" s="220" t="s">
        <v>419</v>
      </c>
      <c r="C54" s="222">
        <v>41</v>
      </c>
      <c r="D54" s="191"/>
      <c r="E54" s="188"/>
      <c r="F54" s="187">
        <f>E54*D54*C54*0.75</f>
        <v>0</v>
      </c>
      <c r="G54" s="188"/>
      <c r="H54" s="192">
        <f>G54*D54*C54*0.5</f>
        <v>0</v>
      </c>
      <c r="I54" s="218"/>
      <c r="J54" s="217"/>
      <c r="K54" s="217"/>
      <c r="L54" s="216"/>
      <c r="M54" s="186">
        <f>H54+F54</f>
        <v>0</v>
      </c>
      <c r="N54" s="215">
        <f>E54*D54*C54</f>
        <v>0</v>
      </c>
    </row>
    <row r="55" spans="1:14" ht="17.25">
      <c r="A55" s="224"/>
      <c r="B55" s="220" t="s">
        <v>418</v>
      </c>
      <c r="C55" s="222">
        <v>25</v>
      </c>
      <c r="D55" s="191"/>
      <c r="E55" s="188"/>
      <c r="F55" s="187">
        <f>E55*D55*C55*0.75</f>
        <v>0</v>
      </c>
      <c r="G55" s="188"/>
      <c r="H55" s="192">
        <f>G55*D55*C55*0.5</f>
        <v>0</v>
      </c>
      <c r="I55" s="218"/>
      <c r="J55" s="217"/>
      <c r="K55" s="217"/>
      <c r="L55" s="216"/>
      <c r="M55" s="186">
        <f>H55+F55</f>
        <v>0</v>
      </c>
      <c r="N55" s="215">
        <f>E55*D55*C55</f>
        <v>0</v>
      </c>
    </row>
    <row r="56" spans="1:14" ht="17.25">
      <c r="A56" s="224"/>
      <c r="B56" s="220" t="s">
        <v>417</v>
      </c>
      <c r="C56" s="222">
        <v>30</v>
      </c>
      <c r="D56" s="191"/>
      <c r="E56" s="188"/>
      <c r="F56" s="187">
        <f>E56*D56*C56*0.75</f>
        <v>0</v>
      </c>
      <c r="G56" s="188"/>
      <c r="H56" s="192">
        <f>G56*D56*C56*0.5</f>
        <v>0</v>
      </c>
      <c r="I56" s="218"/>
      <c r="J56" s="217"/>
      <c r="K56" s="217"/>
      <c r="L56" s="216"/>
      <c r="M56" s="186">
        <f>H56+F56</f>
        <v>0</v>
      </c>
      <c r="N56" s="215">
        <f>E56*D56*C56</f>
        <v>0</v>
      </c>
    </row>
    <row r="57" spans="1:14" ht="17.25">
      <c r="A57" s="224"/>
      <c r="B57" s="220" t="s">
        <v>416</v>
      </c>
      <c r="C57" s="222">
        <v>28</v>
      </c>
      <c r="D57" s="191">
        <v>1</v>
      </c>
      <c r="E57" s="188">
        <v>4</v>
      </c>
      <c r="F57" s="187">
        <f>E57*D57*C57*0.75</f>
        <v>84</v>
      </c>
      <c r="G57" s="188"/>
      <c r="H57" s="192">
        <f>G57*D57*C57*0.5</f>
        <v>0</v>
      </c>
      <c r="I57" s="218"/>
      <c r="J57" s="217"/>
      <c r="K57" s="217"/>
      <c r="L57" s="216"/>
      <c r="M57" s="186">
        <f>H57+F57</f>
        <v>84</v>
      </c>
      <c r="N57" s="215">
        <f>E57*D57*C57</f>
        <v>112</v>
      </c>
    </row>
    <row r="58" spans="1:14" ht="17.25">
      <c r="A58" s="224"/>
      <c r="B58" s="220" t="s">
        <v>29</v>
      </c>
      <c r="C58" s="222">
        <v>20</v>
      </c>
      <c r="D58" s="191"/>
      <c r="E58" s="188"/>
      <c r="F58" s="187">
        <f>E58*D58*C58*0.75</f>
        <v>0</v>
      </c>
      <c r="G58" s="188"/>
      <c r="H58" s="192">
        <f>G58*D58*C58*0.5</f>
        <v>0</v>
      </c>
      <c r="I58" s="218"/>
      <c r="J58" s="217"/>
      <c r="K58" s="217"/>
      <c r="L58" s="216"/>
      <c r="M58" s="186">
        <f>H58+F58</f>
        <v>0</v>
      </c>
      <c r="N58" s="215">
        <f>E58*D58*C58</f>
        <v>0</v>
      </c>
    </row>
    <row r="59" spans="1:14" ht="17.25">
      <c r="A59" s="224"/>
      <c r="B59" s="220" t="s">
        <v>415</v>
      </c>
      <c r="C59" s="222">
        <v>65</v>
      </c>
      <c r="D59" s="191"/>
      <c r="E59" s="188"/>
      <c r="F59" s="187">
        <f>E59*D59*C59*0.75</f>
        <v>0</v>
      </c>
      <c r="G59" s="188"/>
      <c r="H59" s="192">
        <f>G59*D59*C59*0.5</f>
        <v>0</v>
      </c>
      <c r="I59" s="218"/>
      <c r="J59" s="217"/>
      <c r="K59" s="217"/>
      <c r="L59" s="216"/>
      <c r="M59" s="186">
        <f>H59+F59</f>
        <v>0</v>
      </c>
      <c r="N59" s="215">
        <f>E59*D59*C59</f>
        <v>0</v>
      </c>
    </row>
    <row r="60" spans="1:14" ht="17.25">
      <c r="A60" s="224"/>
      <c r="B60" s="220" t="s">
        <v>414</v>
      </c>
      <c r="C60" s="219">
        <v>100</v>
      </c>
      <c r="D60" s="191"/>
      <c r="E60" s="188"/>
      <c r="F60" s="187">
        <f>E60*D60*C60*0.75</f>
        <v>0</v>
      </c>
      <c r="G60" s="188"/>
      <c r="H60" s="192">
        <f>G60*D60*C60*0.5</f>
        <v>0</v>
      </c>
      <c r="I60" s="218"/>
      <c r="J60" s="217"/>
      <c r="K60" s="217"/>
      <c r="L60" s="216"/>
      <c r="M60" s="186">
        <f>H60+F60</f>
        <v>0</v>
      </c>
      <c r="N60" s="215">
        <f>E60*D60*C60</f>
        <v>0</v>
      </c>
    </row>
    <row r="61" spans="1:14" ht="17.25">
      <c r="A61" s="224"/>
      <c r="B61" s="220" t="s">
        <v>413</v>
      </c>
      <c r="C61" s="222">
        <v>35</v>
      </c>
      <c r="D61" s="191"/>
      <c r="E61" s="188"/>
      <c r="F61" s="187">
        <f>E61*D61*C61*0.75</f>
        <v>0</v>
      </c>
      <c r="G61" s="188"/>
      <c r="H61" s="192">
        <f>G61*D61*C61*0.5</f>
        <v>0</v>
      </c>
      <c r="I61" s="218"/>
      <c r="J61" s="217"/>
      <c r="K61" s="217"/>
      <c r="L61" s="216"/>
      <c r="M61" s="186">
        <f>H61+F61</f>
        <v>0</v>
      </c>
      <c r="N61" s="215">
        <f>E61*D61*C61</f>
        <v>0</v>
      </c>
    </row>
    <row r="62" spans="1:14" ht="17.25">
      <c r="A62" s="224"/>
      <c r="B62" s="220" t="s">
        <v>412</v>
      </c>
      <c r="C62" s="222">
        <v>59</v>
      </c>
      <c r="D62" s="191"/>
      <c r="E62" s="188"/>
      <c r="F62" s="187">
        <f>E62*D62*C62*0.75</f>
        <v>0</v>
      </c>
      <c r="G62" s="188"/>
      <c r="H62" s="192">
        <f>G62*D62*C62*0.5</f>
        <v>0</v>
      </c>
      <c r="I62" s="218"/>
      <c r="J62" s="217"/>
      <c r="K62" s="217"/>
      <c r="L62" s="216"/>
      <c r="M62" s="186">
        <f>H62+F62</f>
        <v>0</v>
      </c>
      <c r="N62" s="215">
        <f>E62*D62*C62</f>
        <v>0</v>
      </c>
    </row>
    <row r="63" spans="1:14" ht="17.25">
      <c r="A63" s="224"/>
      <c r="B63" s="220" t="s">
        <v>411</v>
      </c>
      <c r="C63" s="222">
        <v>75</v>
      </c>
      <c r="D63" s="191"/>
      <c r="E63" s="188"/>
      <c r="F63" s="187">
        <f>E63*D63*C63*0.75</f>
        <v>0</v>
      </c>
      <c r="G63" s="188"/>
      <c r="H63" s="192">
        <f>G63*D63*C63*0.5</f>
        <v>0</v>
      </c>
      <c r="I63" s="218"/>
      <c r="J63" s="217"/>
      <c r="K63" s="217"/>
      <c r="L63" s="216"/>
      <c r="M63" s="186">
        <f>H63+F63</f>
        <v>0</v>
      </c>
      <c r="N63" s="215">
        <f>E63*D63*C63</f>
        <v>0</v>
      </c>
    </row>
    <row r="64" spans="1:14" ht="17.25">
      <c r="A64" s="224"/>
      <c r="B64" s="220" t="s">
        <v>410</v>
      </c>
      <c r="C64" s="222">
        <v>160</v>
      </c>
      <c r="D64" s="191"/>
      <c r="E64" s="188"/>
      <c r="F64" s="187">
        <f>E64*D64*C64*0.75</f>
        <v>0</v>
      </c>
      <c r="G64" s="188"/>
      <c r="H64" s="192">
        <f>G64*D64*C64*0.5</f>
        <v>0</v>
      </c>
      <c r="I64" s="218"/>
      <c r="J64" s="217"/>
      <c r="K64" s="217"/>
      <c r="L64" s="216"/>
      <c r="M64" s="186">
        <f>H64+F64</f>
        <v>0</v>
      </c>
      <c r="N64" s="215">
        <f>E64*D64*C64</f>
        <v>0</v>
      </c>
    </row>
    <row r="65" spans="1:14" ht="17.25">
      <c r="A65" s="224"/>
      <c r="B65" s="220" t="s">
        <v>409</v>
      </c>
      <c r="C65" s="222">
        <v>94</v>
      </c>
      <c r="D65" s="191"/>
      <c r="E65" s="188"/>
      <c r="F65" s="187">
        <f>E65*D65*C65*0.75</f>
        <v>0</v>
      </c>
      <c r="G65" s="188"/>
      <c r="H65" s="192">
        <f>G65*D65*C65*0.5</f>
        <v>0</v>
      </c>
      <c r="I65" s="218"/>
      <c r="J65" s="217"/>
      <c r="K65" s="217"/>
      <c r="L65" s="216"/>
      <c r="M65" s="186">
        <f>H65+F65</f>
        <v>0</v>
      </c>
      <c r="N65" s="215">
        <f>E65*D65*C65</f>
        <v>0</v>
      </c>
    </row>
    <row r="66" spans="1:14" ht="17.25">
      <c r="A66" s="224"/>
      <c r="B66" s="220" t="s">
        <v>408</v>
      </c>
      <c r="C66" s="222">
        <v>210</v>
      </c>
      <c r="D66" s="191"/>
      <c r="E66" s="188"/>
      <c r="F66" s="187">
        <f>E66*D66*C66*0.75</f>
        <v>0</v>
      </c>
      <c r="G66" s="188"/>
      <c r="H66" s="192">
        <f>G66*D66*C66*0.5</f>
        <v>0</v>
      </c>
      <c r="I66" s="218"/>
      <c r="J66" s="217"/>
      <c r="K66" s="217"/>
      <c r="L66" s="216"/>
      <c r="M66" s="186">
        <f>H66+F66</f>
        <v>0</v>
      </c>
      <c r="N66" s="215">
        <f>E66*D66*C66</f>
        <v>0</v>
      </c>
    </row>
    <row r="67" spans="1:14" ht="17.25">
      <c r="A67" s="224"/>
      <c r="B67" s="220" t="s">
        <v>407</v>
      </c>
      <c r="C67" s="222">
        <v>25</v>
      </c>
      <c r="D67" s="191"/>
      <c r="E67" s="188"/>
      <c r="F67" s="187">
        <f>E67*D67*C67*0.75</f>
        <v>0</v>
      </c>
      <c r="G67" s="188"/>
      <c r="H67" s="192">
        <f>G67*D67*C67*0.5</f>
        <v>0</v>
      </c>
      <c r="I67" s="218"/>
      <c r="J67" s="217"/>
      <c r="K67" s="217"/>
      <c r="L67" s="216"/>
      <c r="M67" s="186">
        <f>H67+F67</f>
        <v>0</v>
      </c>
      <c r="N67" s="215">
        <f>E67*D67*C67</f>
        <v>0</v>
      </c>
    </row>
    <row r="68" spans="1:14" ht="17.25">
      <c r="A68" s="224"/>
      <c r="B68" s="220" t="s">
        <v>406</v>
      </c>
      <c r="C68" s="222">
        <v>35</v>
      </c>
      <c r="D68" s="191"/>
      <c r="E68" s="188"/>
      <c r="F68" s="187">
        <f>E68*D68*C68*0.75</f>
        <v>0</v>
      </c>
      <c r="G68" s="188"/>
      <c r="H68" s="192">
        <f>G68*D68*C68*0.5</f>
        <v>0</v>
      </c>
      <c r="I68" s="218"/>
      <c r="J68" s="217"/>
      <c r="K68" s="217"/>
      <c r="L68" s="216"/>
      <c r="M68" s="186">
        <f>H68+F68</f>
        <v>0</v>
      </c>
      <c r="N68" s="215">
        <f>E68*D68*C68</f>
        <v>0</v>
      </c>
    </row>
    <row r="69" spans="1:14" ht="17.25">
      <c r="A69" s="224"/>
      <c r="B69" s="220" t="s">
        <v>405</v>
      </c>
      <c r="C69" s="219">
        <v>75</v>
      </c>
      <c r="D69" s="191"/>
      <c r="E69" s="188"/>
      <c r="F69" s="187">
        <f>E69*D69*C69*0.75</f>
        <v>0</v>
      </c>
      <c r="G69" s="188"/>
      <c r="H69" s="192">
        <f>G69*D69*C69*0.5</f>
        <v>0</v>
      </c>
      <c r="I69" s="218"/>
      <c r="J69" s="217"/>
      <c r="K69" s="217"/>
      <c r="L69" s="216"/>
      <c r="M69" s="186">
        <f>H69+F69</f>
        <v>0</v>
      </c>
      <c r="N69" s="215">
        <f>E69*D69*C69</f>
        <v>0</v>
      </c>
    </row>
    <row r="70" spans="1:14" ht="17.25">
      <c r="A70" s="224"/>
      <c r="B70" s="220" t="s">
        <v>404</v>
      </c>
      <c r="C70" s="222">
        <v>90</v>
      </c>
      <c r="D70" s="191"/>
      <c r="E70" s="188"/>
      <c r="F70" s="187">
        <f>E70*D70*C70*0.75</f>
        <v>0</v>
      </c>
      <c r="G70" s="188"/>
      <c r="H70" s="192">
        <f>G70*D70*C70*0.5</f>
        <v>0</v>
      </c>
      <c r="I70" s="218"/>
      <c r="J70" s="217"/>
      <c r="K70" s="217"/>
      <c r="L70" s="216"/>
      <c r="M70" s="186">
        <f>H70+F70</f>
        <v>0</v>
      </c>
      <c r="N70" s="215">
        <f>E70*D70*C70</f>
        <v>0</v>
      </c>
    </row>
    <row r="71" spans="1:14" ht="17.25">
      <c r="A71" s="192"/>
      <c r="B71" s="220" t="s">
        <v>403</v>
      </c>
      <c r="C71" s="219">
        <v>120</v>
      </c>
      <c r="D71" s="191"/>
      <c r="E71" s="188"/>
      <c r="F71" s="187">
        <f>E71*D71*C71*0.75</f>
        <v>0</v>
      </c>
      <c r="G71" s="188"/>
      <c r="H71" s="192">
        <f>G71*D71*C71*0.5</f>
        <v>0</v>
      </c>
      <c r="I71" s="218"/>
      <c r="J71" s="217"/>
      <c r="K71" s="217"/>
      <c r="L71" s="216"/>
      <c r="M71" s="186">
        <f>H71+F71</f>
        <v>0</v>
      </c>
      <c r="N71" s="215">
        <f>E71*D71*C71</f>
        <v>0</v>
      </c>
    </row>
    <row r="72" spans="1:14" ht="17.25">
      <c r="A72" s="192"/>
      <c r="B72" s="220" t="s">
        <v>402</v>
      </c>
      <c r="C72" s="222">
        <v>47</v>
      </c>
      <c r="D72" s="191"/>
      <c r="E72" s="188"/>
      <c r="F72" s="187">
        <f>E72*D72*C72*0.75</f>
        <v>0</v>
      </c>
      <c r="G72" s="188"/>
      <c r="H72" s="192">
        <f>G72*D72*C72*0.5</f>
        <v>0</v>
      </c>
      <c r="I72" s="218"/>
      <c r="J72" s="217"/>
      <c r="K72" s="217"/>
      <c r="L72" s="216"/>
      <c r="M72" s="186">
        <f>H72+F72</f>
        <v>0</v>
      </c>
      <c r="N72" s="215">
        <f>E72*D72*C72</f>
        <v>0</v>
      </c>
    </row>
    <row r="73" spans="1:14" ht="17.25">
      <c r="A73" s="192"/>
      <c r="B73" s="220" t="s">
        <v>23</v>
      </c>
      <c r="C73" s="222">
        <v>65</v>
      </c>
      <c r="D73" s="191"/>
      <c r="E73" s="188"/>
      <c r="F73" s="187">
        <f>E73*D73*C73*0.75</f>
        <v>0</v>
      </c>
      <c r="G73" s="188"/>
      <c r="H73" s="192">
        <f>G73*D73*C73*0.5</f>
        <v>0</v>
      </c>
      <c r="I73" s="218"/>
      <c r="J73" s="217"/>
      <c r="K73" s="217"/>
      <c r="L73" s="216"/>
      <c r="M73" s="186">
        <f>H73+F73</f>
        <v>0</v>
      </c>
      <c r="N73" s="215">
        <f>E73*D73*C73</f>
        <v>0</v>
      </c>
    </row>
    <row r="74" spans="1:14" ht="17.25">
      <c r="A74" s="192"/>
      <c r="B74" s="220" t="s">
        <v>401</v>
      </c>
      <c r="C74" s="223">
        <v>80</v>
      </c>
      <c r="D74" s="191"/>
      <c r="E74" s="188"/>
      <c r="F74" s="187">
        <f>E74*D74*C74*0.75</f>
        <v>0</v>
      </c>
      <c r="G74" s="188"/>
      <c r="H74" s="192">
        <f>G74*D74*C74*0.5</f>
        <v>0</v>
      </c>
      <c r="I74" s="218"/>
      <c r="J74" s="217"/>
      <c r="K74" s="217"/>
      <c r="L74" s="216"/>
      <c r="M74" s="186">
        <f>H74+F74</f>
        <v>0</v>
      </c>
      <c r="N74" s="215">
        <f>E74*D74*C74</f>
        <v>0</v>
      </c>
    </row>
    <row r="75" spans="1:14" ht="17.25">
      <c r="A75" s="192"/>
      <c r="B75" s="220" t="s">
        <v>400</v>
      </c>
      <c r="C75" s="222">
        <v>95</v>
      </c>
      <c r="D75" s="191"/>
      <c r="E75" s="188"/>
      <c r="F75" s="187">
        <f>E75*D75*C75*0.75</f>
        <v>0</v>
      </c>
      <c r="G75" s="188"/>
      <c r="H75" s="192">
        <f>G75*D75*C75*0.5</f>
        <v>0</v>
      </c>
      <c r="I75" s="218"/>
      <c r="J75" s="217"/>
      <c r="K75" s="217"/>
      <c r="L75" s="216"/>
      <c r="M75" s="186">
        <f>H75+F75</f>
        <v>0</v>
      </c>
      <c r="N75" s="215">
        <f>E75*D75*C75</f>
        <v>0</v>
      </c>
    </row>
    <row r="76" spans="1:14" ht="17.25">
      <c r="A76" s="192"/>
      <c r="B76" s="220" t="s">
        <v>21</v>
      </c>
      <c r="C76" s="222">
        <v>65</v>
      </c>
      <c r="D76" s="191"/>
      <c r="E76" s="188"/>
      <c r="F76" s="187">
        <f>E76*D76*C76*0.75</f>
        <v>0</v>
      </c>
      <c r="G76" s="188"/>
      <c r="H76" s="192">
        <f>G76*D76*C76*0.5</f>
        <v>0</v>
      </c>
      <c r="I76" s="218"/>
      <c r="J76" s="217"/>
      <c r="K76" s="217"/>
      <c r="L76" s="216"/>
      <c r="M76" s="186">
        <f>H76+F76</f>
        <v>0</v>
      </c>
      <c r="N76" s="215">
        <f>E76*D76*C76</f>
        <v>0</v>
      </c>
    </row>
    <row r="77" spans="1:14" ht="17.25">
      <c r="A77" s="192"/>
      <c r="B77" s="220" t="s">
        <v>10</v>
      </c>
      <c r="C77" s="222">
        <v>120</v>
      </c>
      <c r="D77" s="191"/>
      <c r="E77" s="188"/>
      <c r="F77" s="187">
        <f>E77*D77*C77*0.75</f>
        <v>0</v>
      </c>
      <c r="G77" s="188"/>
      <c r="H77" s="192">
        <f>G77*D77*C77*0.5</f>
        <v>0</v>
      </c>
      <c r="I77" s="218"/>
      <c r="J77" s="217"/>
      <c r="K77" s="217"/>
      <c r="L77" s="216"/>
      <c r="M77" s="186">
        <f>H77+F77</f>
        <v>0</v>
      </c>
      <c r="N77" s="215">
        <f>E77*D77*C77</f>
        <v>0</v>
      </c>
    </row>
    <row r="78" spans="1:14" ht="17.25">
      <c r="A78" s="192"/>
      <c r="B78" s="220" t="s">
        <v>399</v>
      </c>
      <c r="C78" s="222">
        <v>133</v>
      </c>
      <c r="D78" s="191"/>
      <c r="E78" s="188"/>
      <c r="F78" s="187">
        <f>E78*D78*C78*0.75</f>
        <v>0</v>
      </c>
      <c r="G78" s="188"/>
      <c r="H78" s="192">
        <f>G78*D78*C78*0.5</f>
        <v>0</v>
      </c>
      <c r="I78" s="218"/>
      <c r="J78" s="217"/>
      <c r="K78" s="217"/>
      <c r="L78" s="216"/>
      <c r="M78" s="186">
        <f>H78+F78</f>
        <v>0</v>
      </c>
      <c r="N78" s="215">
        <f>E78*D78*C78</f>
        <v>0</v>
      </c>
    </row>
    <row r="79" spans="1:14" ht="17.25">
      <c r="A79" s="192"/>
      <c r="B79" s="220" t="s">
        <v>398</v>
      </c>
      <c r="C79" s="222">
        <v>157</v>
      </c>
      <c r="D79" s="191"/>
      <c r="E79" s="188"/>
      <c r="F79" s="187">
        <f>E79*D79*C79*0.75</f>
        <v>0</v>
      </c>
      <c r="G79" s="188"/>
      <c r="H79" s="192">
        <f>G79*D79*C79*0.5</f>
        <v>0</v>
      </c>
      <c r="I79" s="218"/>
      <c r="J79" s="217"/>
      <c r="K79" s="217"/>
      <c r="L79" s="216"/>
      <c r="M79" s="186">
        <f>H79+F79</f>
        <v>0</v>
      </c>
      <c r="N79" s="215">
        <f>E79*D79*C79</f>
        <v>0</v>
      </c>
    </row>
    <row r="80" spans="1:14" ht="17.25">
      <c r="A80" s="192"/>
      <c r="B80" s="220" t="s">
        <v>397</v>
      </c>
      <c r="C80" s="221">
        <v>100</v>
      </c>
      <c r="D80" s="191"/>
      <c r="E80" s="188"/>
      <c r="F80" s="187">
        <f>E80*D80*C80*0.75</f>
        <v>0</v>
      </c>
      <c r="G80" s="188"/>
      <c r="H80" s="192">
        <f>G80*D80*C80*0.5</f>
        <v>0</v>
      </c>
      <c r="I80" s="218"/>
      <c r="J80" s="217"/>
      <c r="K80" s="217"/>
      <c r="L80" s="216"/>
      <c r="M80" s="186">
        <f>H80+F80</f>
        <v>0</v>
      </c>
      <c r="N80" s="215">
        <f>E80*D80*C80</f>
        <v>0</v>
      </c>
    </row>
    <row r="81" spans="1:14" ht="17.25">
      <c r="A81" s="192"/>
      <c r="B81" s="220" t="s">
        <v>396</v>
      </c>
      <c r="C81" s="221">
        <v>150</v>
      </c>
      <c r="D81" s="191"/>
      <c r="E81" s="188"/>
      <c r="F81" s="187">
        <f>E81*D81*C81*0.75</f>
        <v>0</v>
      </c>
      <c r="G81" s="188"/>
      <c r="H81" s="192">
        <f>G81*D81*C81*0.5</f>
        <v>0</v>
      </c>
      <c r="I81" s="218"/>
      <c r="J81" s="217"/>
      <c r="K81" s="217"/>
      <c r="L81" s="216"/>
      <c r="M81" s="186">
        <f>H81+F81</f>
        <v>0</v>
      </c>
      <c r="N81" s="215">
        <f>E81*D81*C81</f>
        <v>0</v>
      </c>
    </row>
    <row r="82" spans="1:14" ht="17.25">
      <c r="A82" s="192"/>
      <c r="B82" s="220" t="s">
        <v>27</v>
      </c>
      <c r="C82" s="219">
        <v>40</v>
      </c>
      <c r="D82" s="191"/>
      <c r="E82" s="188"/>
      <c r="F82" s="187">
        <f>E82*D82*C82*0.75</f>
        <v>0</v>
      </c>
      <c r="G82" s="188"/>
      <c r="H82" s="192">
        <f>G82*D82*C82*0.5</f>
        <v>0</v>
      </c>
      <c r="I82" s="218"/>
      <c r="J82" s="217"/>
      <c r="K82" s="217"/>
      <c r="L82" s="216"/>
      <c r="M82" s="186">
        <f>H82+F82</f>
        <v>0</v>
      </c>
      <c r="N82" s="215">
        <f>E82*D82*C82</f>
        <v>0</v>
      </c>
    </row>
    <row r="83" spans="1:14" ht="17.25">
      <c r="A83" s="192"/>
      <c r="B83" s="220" t="s">
        <v>28</v>
      </c>
      <c r="C83" s="219">
        <v>45</v>
      </c>
      <c r="D83" s="191"/>
      <c r="E83" s="188"/>
      <c r="F83" s="187">
        <f>E83*D83*C83*0.75</f>
        <v>0</v>
      </c>
      <c r="G83" s="188"/>
      <c r="H83" s="192">
        <f>G83*D83*C83*0.5</f>
        <v>0</v>
      </c>
      <c r="I83" s="218"/>
      <c r="J83" s="217"/>
      <c r="K83" s="217"/>
      <c r="L83" s="216"/>
      <c r="M83" s="186">
        <f>H83+F83</f>
        <v>0</v>
      </c>
      <c r="N83" s="215">
        <f>E83*D83*C83</f>
        <v>0</v>
      </c>
    </row>
    <row r="84" spans="1:14" ht="17.25">
      <c r="A84" s="192"/>
      <c r="B84" s="220" t="s">
        <v>395</v>
      </c>
      <c r="C84" s="219">
        <v>35</v>
      </c>
      <c r="D84" s="191"/>
      <c r="E84" s="188"/>
      <c r="F84" s="187">
        <f>E84*D84*C84*0.75</f>
        <v>0</v>
      </c>
      <c r="G84" s="188"/>
      <c r="H84" s="192">
        <f>G84*D84*C84*0.5</f>
        <v>0</v>
      </c>
      <c r="I84" s="218"/>
      <c r="J84" s="217"/>
      <c r="K84" s="217"/>
      <c r="L84" s="216"/>
      <c r="M84" s="186">
        <f>H84+F84</f>
        <v>0</v>
      </c>
      <c r="N84" s="215">
        <f>E84*D84*C84</f>
        <v>0</v>
      </c>
    </row>
    <row r="85" spans="1:14" ht="17.25">
      <c r="A85" s="192"/>
      <c r="B85" s="220" t="s">
        <v>394</v>
      </c>
      <c r="C85" s="219">
        <v>175</v>
      </c>
      <c r="D85" s="191"/>
      <c r="E85" s="188"/>
      <c r="F85" s="187">
        <f>E85*D85*C85*0.75</f>
        <v>0</v>
      </c>
      <c r="G85" s="188"/>
      <c r="H85" s="192">
        <f>G85*D85*C85*0.5</f>
        <v>0</v>
      </c>
      <c r="I85" s="218"/>
      <c r="J85" s="217"/>
      <c r="K85" s="217"/>
      <c r="L85" s="216"/>
      <c r="M85" s="186">
        <f>H85+F85</f>
        <v>0</v>
      </c>
      <c r="N85" s="215">
        <f>E85*D85*C85</f>
        <v>0</v>
      </c>
    </row>
    <row r="86" spans="1:14" ht="17.25">
      <c r="A86" s="192"/>
      <c r="B86" s="220" t="s">
        <v>393</v>
      </c>
      <c r="C86" s="219">
        <v>35</v>
      </c>
      <c r="D86" s="191"/>
      <c r="E86" s="188"/>
      <c r="F86" s="187">
        <f>E86*D86*C86*0.75</f>
        <v>0</v>
      </c>
      <c r="G86" s="188"/>
      <c r="H86" s="192">
        <f>G86*D86*C86*0.5</f>
        <v>0</v>
      </c>
      <c r="I86" s="218"/>
      <c r="J86" s="217"/>
      <c r="K86" s="217"/>
      <c r="L86" s="216"/>
      <c r="M86" s="186">
        <f>H86+F86</f>
        <v>0</v>
      </c>
      <c r="N86" s="215">
        <f>E86*D86*C86</f>
        <v>0</v>
      </c>
    </row>
    <row r="87" spans="1:14" ht="17.25">
      <c r="A87" s="192"/>
      <c r="B87" s="220" t="s">
        <v>392</v>
      </c>
      <c r="C87" s="219">
        <v>40</v>
      </c>
      <c r="D87" s="191"/>
      <c r="E87" s="188"/>
      <c r="F87" s="187">
        <f>E87*D87*C87*0.75</f>
        <v>0</v>
      </c>
      <c r="G87" s="188"/>
      <c r="H87" s="192">
        <f>G87*D87*C87*0.5</f>
        <v>0</v>
      </c>
      <c r="I87" s="218"/>
      <c r="J87" s="217"/>
      <c r="K87" s="217"/>
      <c r="L87" s="216"/>
      <c r="M87" s="186">
        <f>H87+F87</f>
        <v>0</v>
      </c>
      <c r="N87" s="215">
        <f>E87*D87*C87</f>
        <v>0</v>
      </c>
    </row>
    <row r="88" spans="1:14" ht="17.25">
      <c r="A88" s="192"/>
      <c r="B88" s="220" t="s">
        <v>30</v>
      </c>
      <c r="C88" s="219"/>
      <c r="D88" s="191"/>
      <c r="E88" s="188"/>
      <c r="F88" s="187">
        <f>E88*D88*C88*0.75</f>
        <v>0</v>
      </c>
      <c r="G88" s="188"/>
      <c r="H88" s="192">
        <f>G88*D88*C88*0.5</f>
        <v>0</v>
      </c>
      <c r="I88" s="218"/>
      <c r="J88" s="217"/>
      <c r="K88" s="217"/>
      <c r="L88" s="216"/>
      <c r="M88" s="186">
        <f>H88+F88</f>
        <v>0</v>
      </c>
      <c r="N88" s="215">
        <f>E88*D88*C88</f>
        <v>0</v>
      </c>
    </row>
    <row r="89" spans="1:14">
      <c r="A89" s="214" t="s">
        <v>31</v>
      </c>
      <c r="B89" s="213"/>
      <c r="C89" s="212"/>
      <c r="D89" s="211"/>
      <c r="E89" s="209"/>
      <c r="F89" s="209"/>
      <c r="G89" s="209"/>
      <c r="H89" s="209"/>
      <c r="I89" s="210"/>
      <c r="J89" s="210"/>
      <c r="K89" s="210"/>
      <c r="L89" s="210"/>
      <c r="M89" s="209">
        <f>SUM(M7:M88)</f>
        <v>8873.3624999999993</v>
      </c>
      <c r="N89" s="209">
        <f>SUM(N7:N88)</f>
        <v>5959.15</v>
      </c>
    </row>
    <row r="90" spans="1:14">
      <c r="A90" s="208" t="s">
        <v>391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6"/>
    </row>
    <row r="91" spans="1:14">
      <c r="A91" s="205"/>
      <c r="B91" s="202"/>
      <c r="C91" s="202"/>
      <c r="D91" s="204"/>
      <c r="E91" s="204"/>
      <c r="F91" s="204"/>
      <c r="G91" s="204"/>
      <c r="H91" s="204"/>
      <c r="I91" s="203" t="s">
        <v>390</v>
      </c>
      <c r="J91" s="192" t="s">
        <v>389</v>
      </c>
      <c r="K91" s="203" t="s">
        <v>388</v>
      </c>
      <c r="L91" s="192" t="s">
        <v>387</v>
      </c>
      <c r="M91" s="202"/>
      <c r="N91" s="201"/>
    </row>
    <row r="92" spans="1:14" ht="17.25">
      <c r="A92" s="197">
        <v>1</v>
      </c>
      <c r="B92" s="200" t="s">
        <v>386</v>
      </c>
      <c r="C92" s="192">
        <v>9</v>
      </c>
      <c r="D92" s="191">
        <v>0.9</v>
      </c>
      <c r="E92" s="199"/>
      <c r="F92" s="198"/>
      <c r="G92" s="198"/>
      <c r="H92" s="198"/>
      <c r="I92" s="188">
        <v>44</v>
      </c>
      <c r="J92" s="187">
        <f>I92*D92*C92*0.75</f>
        <v>267.3</v>
      </c>
      <c r="K92" s="188">
        <v>46</v>
      </c>
      <c r="L92" s="187">
        <f>K92*D92*C92*0.5</f>
        <v>186.29999999999998</v>
      </c>
      <c r="M92" s="186">
        <f>L92+J92</f>
        <v>453.6</v>
      </c>
      <c r="N92" s="185">
        <f>I92*D92*C92</f>
        <v>356.40000000000003</v>
      </c>
    </row>
    <row r="93" spans="1:14" ht="42.75">
      <c r="A93" s="197">
        <v>3</v>
      </c>
      <c r="B93" s="193" t="s">
        <v>385</v>
      </c>
      <c r="C93" s="192">
        <v>5</v>
      </c>
      <c r="D93" s="191">
        <v>0.7</v>
      </c>
      <c r="E93" s="196"/>
      <c r="F93" s="195"/>
      <c r="G93" s="195"/>
      <c r="H93" s="195"/>
      <c r="I93" s="188">
        <v>40</v>
      </c>
      <c r="J93" s="187">
        <f>I93*D93*C93*0.75</f>
        <v>105</v>
      </c>
      <c r="K93" s="188">
        <v>40</v>
      </c>
      <c r="L93" s="187">
        <f>K93*D93*C93*0.5</f>
        <v>70</v>
      </c>
      <c r="M93" s="186">
        <f>L93+J93</f>
        <v>175</v>
      </c>
      <c r="N93" s="185">
        <f>I93*D93*C93</f>
        <v>140</v>
      </c>
    </row>
    <row r="94" spans="1:14" ht="17.25">
      <c r="A94" s="194">
        <v>4</v>
      </c>
      <c r="B94" s="193" t="s">
        <v>130</v>
      </c>
      <c r="C94" s="192">
        <v>8</v>
      </c>
      <c r="D94" s="191"/>
      <c r="E94" s="196"/>
      <c r="F94" s="195"/>
      <c r="G94" s="195"/>
      <c r="H94" s="195"/>
      <c r="I94" s="188"/>
      <c r="J94" s="187">
        <f>I94*D94*C94*0.75</f>
        <v>0</v>
      </c>
      <c r="K94" s="188"/>
      <c r="L94" s="187">
        <f>K94*D94*C94*0.5</f>
        <v>0</v>
      </c>
      <c r="M94" s="186">
        <f>L94+J94</f>
        <v>0</v>
      </c>
      <c r="N94" s="185">
        <f>I94*D94*C94</f>
        <v>0</v>
      </c>
    </row>
    <row r="95" spans="1:14" ht="17.25">
      <c r="A95" s="194"/>
      <c r="B95" s="193" t="s">
        <v>30</v>
      </c>
      <c r="C95" s="192"/>
      <c r="D95" s="191"/>
      <c r="E95" s="190"/>
      <c r="F95" s="189"/>
      <c r="G95" s="189"/>
      <c r="H95" s="189"/>
      <c r="I95" s="188"/>
      <c r="J95" s="187">
        <f>I95*D95*C95*0.75</f>
        <v>0</v>
      </c>
      <c r="K95" s="188"/>
      <c r="L95" s="187">
        <f>K95*D95*C95*0.5</f>
        <v>0</v>
      </c>
      <c r="M95" s="186">
        <f>L95+J95</f>
        <v>0</v>
      </c>
      <c r="N95" s="185">
        <f>I95*D95*C95</f>
        <v>0</v>
      </c>
    </row>
    <row r="96" spans="1:14">
      <c r="A96" s="184" t="s">
        <v>31</v>
      </c>
      <c r="B96" s="183"/>
      <c r="C96" s="183"/>
      <c r="D96" s="183"/>
      <c r="E96" s="183"/>
      <c r="F96" s="183"/>
      <c r="G96" s="183"/>
      <c r="H96" s="183"/>
      <c r="I96" s="182"/>
      <c r="J96" s="182"/>
      <c r="K96" s="182"/>
      <c r="L96" s="182"/>
      <c r="M96" s="182">
        <f>SUM(M92:M95)</f>
        <v>628.6</v>
      </c>
      <c r="N96" s="182">
        <f>SUM(N92:N95)</f>
        <v>496.40000000000003</v>
      </c>
    </row>
    <row r="97" spans="1:14">
      <c r="A97" s="181" t="s">
        <v>384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0">
        <f>M89+M96</f>
        <v>9501.9624999999996</v>
      </c>
      <c r="N97" s="180">
        <f>N89+N96</f>
        <v>6455.5499999999993</v>
      </c>
    </row>
    <row r="98" spans="1:14">
      <c r="A98" s="179" t="s">
        <v>383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8">
        <f>B107</f>
        <v>3878</v>
      </c>
      <c r="N98" s="178">
        <v>3878</v>
      </c>
    </row>
    <row r="99" spans="1:14">
      <c r="A99" s="177" t="s">
        <v>382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6">
        <f>M97/M98</f>
        <v>2.450222408457968</v>
      </c>
      <c r="N99" s="176">
        <f>N97/N98</f>
        <v>1.6646596183599791</v>
      </c>
    </row>
    <row r="100" spans="1:14">
      <c r="A100" s="170"/>
      <c r="B100" s="175" t="s">
        <v>381</v>
      </c>
      <c r="C100" s="175" t="s">
        <v>380</v>
      </c>
      <c r="D100" s="174"/>
      <c r="E100" s="161"/>
      <c r="F100" s="161"/>
      <c r="G100" s="170"/>
      <c r="H100" s="170"/>
      <c r="I100" s="170"/>
      <c r="J100" s="170"/>
      <c r="K100" s="170"/>
      <c r="L100" s="170"/>
      <c r="M100" s="173"/>
      <c r="N100" s="173"/>
    </row>
    <row r="101" spans="1:14">
      <c r="A101" s="170"/>
      <c r="B101" s="169">
        <v>2700</v>
      </c>
      <c r="C101" s="163" t="s">
        <v>379</v>
      </c>
      <c r="D101" s="171"/>
      <c r="E101" s="161"/>
      <c r="F101" s="161"/>
      <c r="G101" s="170"/>
      <c r="H101" s="170"/>
      <c r="I101" s="170"/>
      <c r="J101" s="170"/>
      <c r="K101" s="170"/>
      <c r="L101" s="170"/>
      <c r="M101" s="170"/>
      <c r="N101" s="160"/>
    </row>
    <row r="102" spans="1:14">
      <c r="A102" s="170"/>
      <c r="B102" s="169">
        <v>4100</v>
      </c>
      <c r="C102" s="163" t="s">
        <v>378</v>
      </c>
      <c r="D102" s="171"/>
      <c r="E102" s="161"/>
      <c r="F102" s="161"/>
      <c r="G102" s="170"/>
      <c r="H102" s="170"/>
      <c r="I102" s="170"/>
      <c r="J102" s="170"/>
      <c r="K102" s="170"/>
      <c r="L102" s="170"/>
      <c r="M102" s="170"/>
      <c r="N102" s="160"/>
    </row>
    <row r="103" spans="1:14">
      <c r="A103" s="170"/>
      <c r="B103" s="169">
        <v>4190</v>
      </c>
      <c r="C103" s="172" t="s">
        <v>377</v>
      </c>
      <c r="D103" s="171"/>
      <c r="E103" s="161"/>
      <c r="F103" s="161"/>
      <c r="G103" s="170"/>
      <c r="H103" s="170"/>
      <c r="I103" s="170"/>
      <c r="J103" s="170"/>
      <c r="K103" s="170"/>
      <c r="L103" s="170"/>
      <c r="M103" s="170"/>
      <c r="N103" s="160"/>
    </row>
    <row r="104" spans="1:14">
      <c r="A104" s="170"/>
      <c r="B104" s="169">
        <v>4200</v>
      </c>
      <c r="C104" s="172" t="s">
        <v>376</v>
      </c>
      <c r="D104" s="171"/>
      <c r="E104" s="161"/>
      <c r="F104" s="161"/>
      <c r="G104" s="170"/>
      <c r="H104" s="170"/>
      <c r="I104" s="170"/>
      <c r="J104" s="170"/>
      <c r="K104" s="170"/>
      <c r="L104" s="170"/>
      <c r="M104" s="170"/>
      <c r="N104" s="160"/>
    </row>
    <row r="105" spans="1:14">
      <c r="A105" s="160"/>
      <c r="B105" s="169">
        <v>4200</v>
      </c>
      <c r="C105" s="168" t="s">
        <v>375</v>
      </c>
      <c r="D105" s="167"/>
      <c r="E105" s="161"/>
      <c r="F105" s="161"/>
      <c r="G105" s="160"/>
      <c r="H105" s="160"/>
      <c r="I105" s="160"/>
      <c r="J105" s="160"/>
      <c r="K105" s="160"/>
      <c r="L105" s="160"/>
      <c r="M105" s="160"/>
      <c r="N105" s="160"/>
    </row>
    <row r="106" spans="1:14">
      <c r="A106" s="160"/>
      <c r="B106" s="166">
        <f>SUM(B101:B105)</f>
        <v>19390</v>
      </c>
      <c r="C106" s="163" t="s">
        <v>31</v>
      </c>
      <c r="D106" s="165"/>
      <c r="E106" s="161"/>
      <c r="F106" s="161"/>
      <c r="G106" s="160"/>
      <c r="H106" s="160"/>
      <c r="I106" s="160"/>
      <c r="J106" s="160"/>
      <c r="K106" s="160"/>
      <c r="L106" s="160"/>
      <c r="M106" s="160"/>
      <c r="N106" s="160"/>
    </row>
    <row r="107" spans="1:14">
      <c r="A107" s="160"/>
      <c r="B107" s="164">
        <f>B106/5</f>
        <v>3878</v>
      </c>
      <c r="C107" s="163" t="s">
        <v>374</v>
      </c>
      <c r="D107" s="162"/>
      <c r="E107" s="161"/>
      <c r="F107" s="161"/>
      <c r="G107" s="160"/>
      <c r="H107" s="160"/>
      <c r="I107" s="160"/>
      <c r="J107" s="160"/>
      <c r="K107" s="160"/>
      <c r="L107" s="160"/>
      <c r="M107" s="160"/>
      <c r="N107" s="160"/>
    </row>
  </sheetData>
  <mergeCells count="18">
    <mergeCell ref="A1:N1"/>
    <mergeCell ref="A2:A4"/>
    <mergeCell ref="B2:B4"/>
    <mergeCell ref="C2:C4"/>
    <mergeCell ref="D2:D4"/>
    <mergeCell ref="E2:L2"/>
    <mergeCell ref="M2:M4"/>
    <mergeCell ref="N2:N4"/>
    <mergeCell ref="E3:L3"/>
    <mergeCell ref="A97:L97"/>
    <mergeCell ref="A98:L98"/>
    <mergeCell ref="A99:L99"/>
    <mergeCell ref="A6:N6"/>
    <mergeCell ref="I7:L88"/>
    <mergeCell ref="A89:C89"/>
    <mergeCell ref="A90:N90"/>
    <mergeCell ref="E92:H95"/>
    <mergeCell ref="A96:H9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2"/>
  <sheetViews>
    <sheetView rightToLeft="1" tabSelected="1" zoomScale="85" zoomScaleNormal="85" workbookViewId="0">
      <selection sqref="A1:Q1"/>
    </sheetView>
  </sheetViews>
  <sheetFormatPr defaultRowHeight="15"/>
  <cols>
    <col min="1" max="16384" width="9.140625" style="1"/>
  </cols>
  <sheetData>
    <row r="1" spans="1:17">
      <c r="A1" s="342" t="s">
        <v>509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0"/>
    </row>
    <row r="2" spans="1:17">
      <c r="A2" s="339" t="s">
        <v>311</v>
      </c>
      <c r="B2" s="339" t="s">
        <v>476</v>
      </c>
      <c r="C2" s="331" t="s">
        <v>475</v>
      </c>
      <c r="D2" s="335" t="s">
        <v>473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8" t="s">
        <v>472</v>
      </c>
      <c r="Q2" s="337" t="s">
        <v>471</v>
      </c>
    </row>
    <row r="3" spans="1:17">
      <c r="A3" s="336"/>
      <c r="B3" s="336"/>
      <c r="C3" s="331"/>
      <c r="D3" s="335" t="s">
        <v>470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4"/>
      <c r="Q3" s="333"/>
    </row>
    <row r="4" spans="1:17">
      <c r="A4" s="332"/>
      <c r="B4" s="332"/>
      <c r="C4" s="331"/>
      <c r="D4" s="295" t="s">
        <v>469</v>
      </c>
      <c r="E4" s="282" t="s">
        <v>389</v>
      </c>
      <c r="F4" s="295" t="s">
        <v>468</v>
      </c>
      <c r="G4" s="282" t="s">
        <v>387</v>
      </c>
      <c r="H4" s="282"/>
      <c r="I4" s="282"/>
      <c r="J4" s="282"/>
      <c r="K4" s="282"/>
      <c r="L4" s="282"/>
      <c r="M4" s="282"/>
      <c r="N4" s="282"/>
      <c r="O4" s="282"/>
      <c r="P4" s="330"/>
      <c r="Q4" s="329"/>
    </row>
    <row r="5" spans="1:17">
      <c r="A5" s="328">
        <v>1</v>
      </c>
      <c r="B5" s="328">
        <v>2</v>
      </c>
      <c r="C5" s="328">
        <v>3</v>
      </c>
      <c r="D5" s="328">
        <v>4</v>
      </c>
      <c r="E5" s="282"/>
      <c r="F5" s="328">
        <v>5</v>
      </c>
      <c r="G5" s="282"/>
      <c r="H5" s="328">
        <v>6</v>
      </c>
      <c r="I5" s="282"/>
      <c r="J5" s="328">
        <v>7</v>
      </c>
      <c r="K5" s="282"/>
      <c r="L5" s="328">
        <v>8</v>
      </c>
      <c r="M5" s="282"/>
      <c r="N5" s="328">
        <v>9</v>
      </c>
      <c r="O5" s="282"/>
      <c r="P5" s="328">
        <v>10</v>
      </c>
      <c r="Q5" s="328">
        <v>11</v>
      </c>
    </row>
    <row r="6" spans="1:17">
      <c r="A6" s="327" t="s">
        <v>467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5"/>
    </row>
    <row r="7" spans="1:17" ht="16.5">
      <c r="A7" s="318"/>
      <c r="B7" s="315" t="s">
        <v>466</v>
      </c>
      <c r="C7" s="317">
        <v>44</v>
      </c>
      <c r="D7" s="278"/>
      <c r="E7" s="277">
        <f>D7*C7*0.75</f>
        <v>0</v>
      </c>
      <c r="F7" s="278"/>
      <c r="G7" s="282">
        <f>F7*C7*0.5</f>
        <v>0</v>
      </c>
      <c r="H7" s="324"/>
      <c r="I7" s="323"/>
      <c r="J7" s="323"/>
      <c r="K7" s="323"/>
      <c r="L7" s="323"/>
      <c r="M7" s="323"/>
      <c r="N7" s="323"/>
      <c r="O7" s="322"/>
      <c r="P7" s="276">
        <f>G7+E7</f>
        <v>0</v>
      </c>
      <c r="Q7" s="275">
        <f>D7*C7</f>
        <v>0</v>
      </c>
    </row>
    <row r="8" spans="1:17" ht="16.5">
      <c r="A8" s="318"/>
      <c r="B8" s="315" t="s">
        <v>465</v>
      </c>
      <c r="C8" s="317">
        <v>65</v>
      </c>
      <c r="D8" s="278"/>
      <c r="E8" s="277">
        <f>D8*C8*0.75</f>
        <v>0</v>
      </c>
      <c r="F8" s="278">
        <v>57</v>
      </c>
      <c r="G8" s="282">
        <f>F8*C8*0.5</f>
        <v>1852.5</v>
      </c>
      <c r="H8" s="314"/>
      <c r="I8" s="313"/>
      <c r="J8" s="313"/>
      <c r="K8" s="313"/>
      <c r="L8" s="313"/>
      <c r="M8" s="313"/>
      <c r="N8" s="313"/>
      <c r="O8" s="312"/>
      <c r="P8" s="276">
        <f>G8+E8</f>
        <v>1852.5</v>
      </c>
      <c r="Q8" s="275">
        <f>D8*C8</f>
        <v>0</v>
      </c>
    </row>
    <row r="9" spans="1:17" ht="16.5">
      <c r="A9" s="318"/>
      <c r="B9" s="315" t="s">
        <v>464</v>
      </c>
      <c r="C9" s="317">
        <v>45</v>
      </c>
      <c r="D9" s="278"/>
      <c r="E9" s="277">
        <f>D9*C9*0.75</f>
        <v>0</v>
      </c>
      <c r="F9" s="278"/>
      <c r="G9" s="282">
        <f>F9*C9*0.5</f>
        <v>0</v>
      </c>
      <c r="H9" s="314"/>
      <c r="I9" s="313"/>
      <c r="J9" s="313"/>
      <c r="K9" s="313"/>
      <c r="L9" s="313"/>
      <c r="M9" s="313"/>
      <c r="N9" s="313"/>
      <c r="O9" s="312"/>
      <c r="P9" s="276">
        <f>G9+E9</f>
        <v>0</v>
      </c>
      <c r="Q9" s="275">
        <f>D9*C9</f>
        <v>0</v>
      </c>
    </row>
    <row r="10" spans="1:17" ht="16.5">
      <c r="A10" s="318"/>
      <c r="B10" s="315" t="s">
        <v>463</v>
      </c>
      <c r="C10" s="317">
        <v>47</v>
      </c>
      <c r="D10" s="278"/>
      <c r="E10" s="277">
        <f>D10*C10*0.75</f>
        <v>0</v>
      </c>
      <c r="F10" s="278"/>
      <c r="G10" s="282">
        <f>F10*C10*0.5</f>
        <v>0</v>
      </c>
      <c r="H10" s="314"/>
      <c r="I10" s="313"/>
      <c r="J10" s="313"/>
      <c r="K10" s="313"/>
      <c r="L10" s="313"/>
      <c r="M10" s="313"/>
      <c r="N10" s="313"/>
      <c r="O10" s="312"/>
      <c r="P10" s="276">
        <f>G10+E10</f>
        <v>0</v>
      </c>
      <c r="Q10" s="275">
        <f>D10*C10</f>
        <v>0</v>
      </c>
    </row>
    <row r="11" spans="1:17" ht="16.5">
      <c r="A11" s="318"/>
      <c r="B11" s="321" t="s">
        <v>462</v>
      </c>
      <c r="C11" s="320">
        <v>47</v>
      </c>
      <c r="D11" s="278"/>
      <c r="E11" s="277">
        <f>D11*C11*0.75</f>
        <v>0</v>
      </c>
      <c r="F11" s="278"/>
      <c r="G11" s="282">
        <f>F11*C11*0.5</f>
        <v>0</v>
      </c>
      <c r="H11" s="314"/>
      <c r="I11" s="313"/>
      <c r="J11" s="313"/>
      <c r="K11" s="313"/>
      <c r="L11" s="313"/>
      <c r="M11" s="313"/>
      <c r="N11" s="313"/>
      <c r="O11" s="312"/>
      <c r="P11" s="276">
        <f>G11+E11</f>
        <v>0</v>
      </c>
      <c r="Q11" s="275">
        <f>D11*C11</f>
        <v>0</v>
      </c>
    </row>
    <row r="12" spans="1:17" ht="16.5">
      <c r="A12" s="318"/>
      <c r="B12" s="315" t="s">
        <v>461</v>
      </c>
      <c r="C12" s="317">
        <v>62</v>
      </c>
      <c r="D12" s="278"/>
      <c r="E12" s="277">
        <f>D12*C12*0.75</f>
        <v>0</v>
      </c>
      <c r="F12" s="278"/>
      <c r="G12" s="282">
        <f>F12*C12*0.5</f>
        <v>0</v>
      </c>
      <c r="H12" s="314"/>
      <c r="I12" s="313"/>
      <c r="J12" s="313"/>
      <c r="K12" s="313"/>
      <c r="L12" s="313"/>
      <c r="M12" s="313"/>
      <c r="N12" s="313"/>
      <c r="O12" s="312"/>
      <c r="P12" s="276">
        <f>G12+E12</f>
        <v>0</v>
      </c>
      <c r="Q12" s="275">
        <f>D12*C12</f>
        <v>0</v>
      </c>
    </row>
    <row r="13" spans="1:17" ht="16.5">
      <c r="A13" s="318"/>
      <c r="B13" s="315" t="s">
        <v>460</v>
      </c>
      <c r="C13" s="317">
        <v>75</v>
      </c>
      <c r="D13" s="278">
        <v>90</v>
      </c>
      <c r="E13" s="277">
        <f>D13*C13*0.75</f>
        <v>5062.5</v>
      </c>
      <c r="F13" s="278">
        <v>175</v>
      </c>
      <c r="G13" s="282">
        <f>F13*C13*0.5</f>
        <v>6562.5</v>
      </c>
      <c r="H13" s="314"/>
      <c r="I13" s="313"/>
      <c r="J13" s="313"/>
      <c r="K13" s="313"/>
      <c r="L13" s="313"/>
      <c r="M13" s="313"/>
      <c r="N13" s="313"/>
      <c r="O13" s="312"/>
      <c r="P13" s="276">
        <f>G13+E13</f>
        <v>11625</v>
      </c>
      <c r="Q13" s="275">
        <f>D13*C13</f>
        <v>6750</v>
      </c>
    </row>
    <row r="14" spans="1:17" ht="16.5">
      <c r="A14" s="318"/>
      <c r="B14" s="315" t="s">
        <v>459</v>
      </c>
      <c r="C14" s="317">
        <v>75</v>
      </c>
      <c r="D14" s="278"/>
      <c r="E14" s="277">
        <f>D14*C14*0.75</f>
        <v>0</v>
      </c>
      <c r="F14" s="278"/>
      <c r="G14" s="282">
        <f>F14*C14*0.5</f>
        <v>0</v>
      </c>
      <c r="H14" s="314"/>
      <c r="I14" s="313"/>
      <c r="J14" s="313"/>
      <c r="K14" s="313"/>
      <c r="L14" s="313"/>
      <c r="M14" s="313"/>
      <c r="N14" s="313"/>
      <c r="O14" s="312"/>
      <c r="P14" s="276">
        <f>G14+E14</f>
        <v>0</v>
      </c>
      <c r="Q14" s="275">
        <f>D14*C14</f>
        <v>0</v>
      </c>
    </row>
    <row r="15" spans="1:17" ht="16.5">
      <c r="A15" s="318"/>
      <c r="B15" s="315" t="s">
        <v>458</v>
      </c>
      <c r="C15" s="317">
        <v>82</v>
      </c>
      <c r="D15" s="278">
        <v>8</v>
      </c>
      <c r="E15" s="277">
        <f>D15*C15*0.75</f>
        <v>492</v>
      </c>
      <c r="F15" s="278"/>
      <c r="G15" s="282">
        <f>F15*C15*0.5</f>
        <v>0</v>
      </c>
      <c r="H15" s="314"/>
      <c r="I15" s="313"/>
      <c r="J15" s="313"/>
      <c r="K15" s="313"/>
      <c r="L15" s="313"/>
      <c r="M15" s="313"/>
      <c r="N15" s="313"/>
      <c r="O15" s="312"/>
      <c r="P15" s="276">
        <f>G15+E15</f>
        <v>492</v>
      </c>
      <c r="Q15" s="275">
        <f>D15*C15</f>
        <v>656</v>
      </c>
    </row>
    <row r="16" spans="1:17" ht="16.5">
      <c r="A16" s="318"/>
      <c r="B16" s="315" t="s">
        <v>457</v>
      </c>
      <c r="C16" s="317">
        <v>75</v>
      </c>
      <c r="D16" s="278">
        <v>33</v>
      </c>
      <c r="E16" s="277">
        <f>D16*C16*0.75</f>
        <v>1856.25</v>
      </c>
      <c r="F16" s="278"/>
      <c r="G16" s="282">
        <f>F16*C16*0.5</f>
        <v>0</v>
      </c>
      <c r="H16" s="314"/>
      <c r="I16" s="313"/>
      <c r="J16" s="313"/>
      <c r="K16" s="313"/>
      <c r="L16" s="313"/>
      <c r="M16" s="313"/>
      <c r="N16" s="313"/>
      <c r="O16" s="312"/>
      <c r="P16" s="276">
        <f>G16+E16</f>
        <v>1856.25</v>
      </c>
      <c r="Q16" s="275">
        <f>D16*C16</f>
        <v>2475</v>
      </c>
    </row>
    <row r="17" spans="1:17" ht="16.5">
      <c r="A17" s="318"/>
      <c r="B17" s="315" t="s">
        <v>456</v>
      </c>
      <c r="C17" s="317">
        <v>82</v>
      </c>
      <c r="D17" s="278">
        <v>2</v>
      </c>
      <c r="E17" s="277">
        <f>D17*C17*0.75</f>
        <v>123</v>
      </c>
      <c r="F17" s="278"/>
      <c r="G17" s="282">
        <f>F17*C17*0.5</f>
        <v>0</v>
      </c>
      <c r="H17" s="314"/>
      <c r="I17" s="313"/>
      <c r="J17" s="313"/>
      <c r="K17" s="313"/>
      <c r="L17" s="313"/>
      <c r="M17" s="313"/>
      <c r="N17" s="313"/>
      <c r="O17" s="312"/>
      <c r="P17" s="276">
        <f>G17+E17</f>
        <v>123</v>
      </c>
      <c r="Q17" s="275">
        <f>D17*C17</f>
        <v>164</v>
      </c>
    </row>
    <row r="18" spans="1:17" ht="16.5">
      <c r="A18" s="318"/>
      <c r="B18" s="315" t="s">
        <v>455</v>
      </c>
      <c r="C18" s="317">
        <v>84</v>
      </c>
      <c r="D18" s="278"/>
      <c r="E18" s="277">
        <f>D18*C18*0.75</f>
        <v>0</v>
      </c>
      <c r="F18" s="278"/>
      <c r="G18" s="282">
        <f>F18*C18*0.5</f>
        <v>0</v>
      </c>
      <c r="H18" s="314"/>
      <c r="I18" s="313"/>
      <c r="J18" s="313"/>
      <c r="K18" s="313"/>
      <c r="L18" s="313"/>
      <c r="M18" s="313"/>
      <c r="N18" s="313"/>
      <c r="O18" s="312"/>
      <c r="P18" s="276">
        <f>G18+E18</f>
        <v>0</v>
      </c>
      <c r="Q18" s="275">
        <f>D18*C18</f>
        <v>0</v>
      </c>
    </row>
    <row r="19" spans="1:17" ht="16.5">
      <c r="A19" s="318"/>
      <c r="B19" s="315" t="s">
        <v>454</v>
      </c>
      <c r="C19" s="317">
        <v>110</v>
      </c>
      <c r="D19" s="278">
        <v>37</v>
      </c>
      <c r="E19" s="277">
        <f>D19*C19*0.75</f>
        <v>3052.5</v>
      </c>
      <c r="F19" s="278">
        <v>3</v>
      </c>
      <c r="G19" s="282">
        <f>F19*C19*0.5</f>
        <v>165</v>
      </c>
      <c r="H19" s="314"/>
      <c r="I19" s="313"/>
      <c r="J19" s="313"/>
      <c r="K19" s="313"/>
      <c r="L19" s="313"/>
      <c r="M19" s="313"/>
      <c r="N19" s="313"/>
      <c r="O19" s="312"/>
      <c r="P19" s="276">
        <f>G19+E19</f>
        <v>3217.5</v>
      </c>
      <c r="Q19" s="275">
        <f>D19*C19</f>
        <v>4070</v>
      </c>
    </row>
    <row r="20" spans="1:17" ht="16.5">
      <c r="A20" s="318"/>
      <c r="B20" s="315" t="s">
        <v>453</v>
      </c>
      <c r="C20" s="282">
        <v>110</v>
      </c>
      <c r="D20" s="278"/>
      <c r="E20" s="277">
        <f>D20*C20*0.75</f>
        <v>0</v>
      </c>
      <c r="F20" s="278"/>
      <c r="G20" s="282">
        <f>F20*C20*0.5</f>
        <v>0</v>
      </c>
      <c r="H20" s="314"/>
      <c r="I20" s="313"/>
      <c r="J20" s="313"/>
      <c r="K20" s="313"/>
      <c r="L20" s="313"/>
      <c r="M20" s="313"/>
      <c r="N20" s="313"/>
      <c r="O20" s="312"/>
      <c r="P20" s="276">
        <f>G20+E20</f>
        <v>0</v>
      </c>
      <c r="Q20" s="275">
        <f>D20*C20</f>
        <v>0</v>
      </c>
    </row>
    <row r="21" spans="1:17" ht="16.5">
      <c r="A21" s="318"/>
      <c r="B21" s="315" t="s">
        <v>452</v>
      </c>
      <c r="C21" s="282">
        <v>150</v>
      </c>
      <c r="D21" s="278"/>
      <c r="E21" s="277">
        <f>D21*C21*0.75</f>
        <v>0</v>
      </c>
      <c r="F21" s="278"/>
      <c r="G21" s="282">
        <f>F21*C21*0.5</f>
        <v>0</v>
      </c>
      <c r="H21" s="314"/>
      <c r="I21" s="313"/>
      <c r="J21" s="313"/>
      <c r="K21" s="313"/>
      <c r="L21" s="313"/>
      <c r="M21" s="313"/>
      <c r="N21" s="313"/>
      <c r="O21" s="312"/>
      <c r="P21" s="276">
        <f>G21+E21</f>
        <v>0</v>
      </c>
      <c r="Q21" s="275">
        <f>D21*C21</f>
        <v>0</v>
      </c>
    </row>
    <row r="22" spans="1:17" ht="16.5">
      <c r="A22" s="318"/>
      <c r="B22" s="315" t="s">
        <v>451</v>
      </c>
      <c r="C22" s="317">
        <v>155</v>
      </c>
      <c r="D22" s="278"/>
      <c r="E22" s="277">
        <f>D22*C22*0.75</f>
        <v>0</v>
      </c>
      <c r="F22" s="278"/>
      <c r="G22" s="282">
        <f>F22*C22*0.5</f>
        <v>0</v>
      </c>
      <c r="H22" s="314"/>
      <c r="I22" s="313"/>
      <c r="J22" s="313"/>
      <c r="K22" s="313"/>
      <c r="L22" s="313"/>
      <c r="M22" s="313"/>
      <c r="N22" s="313"/>
      <c r="O22" s="312"/>
      <c r="P22" s="276">
        <f>G22+E22</f>
        <v>0</v>
      </c>
      <c r="Q22" s="275">
        <f>D22*C22</f>
        <v>0</v>
      </c>
    </row>
    <row r="23" spans="1:17" ht="16.5">
      <c r="A23" s="318"/>
      <c r="B23" s="315" t="s">
        <v>450</v>
      </c>
      <c r="C23" s="317">
        <v>48</v>
      </c>
      <c r="D23" s="278"/>
      <c r="E23" s="277">
        <f>D23*C23*0.75</f>
        <v>0</v>
      </c>
      <c r="F23" s="278"/>
      <c r="G23" s="282">
        <f>F23*C23*0.5</f>
        <v>0</v>
      </c>
      <c r="H23" s="314"/>
      <c r="I23" s="313"/>
      <c r="J23" s="313"/>
      <c r="K23" s="313"/>
      <c r="L23" s="313"/>
      <c r="M23" s="313"/>
      <c r="N23" s="313"/>
      <c r="O23" s="312"/>
      <c r="P23" s="276">
        <f>G23+E23</f>
        <v>0</v>
      </c>
      <c r="Q23" s="275">
        <f>D23*C23</f>
        <v>0</v>
      </c>
    </row>
    <row r="24" spans="1:17" ht="16.5">
      <c r="A24" s="318"/>
      <c r="B24" s="315" t="s">
        <v>449</v>
      </c>
      <c r="C24" s="317">
        <v>60</v>
      </c>
      <c r="D24" s="278"/>
      <c r="E24" s="277">
        <f>D24*C24*0.75</f>
        <v>0</v>
      </c>
      <c r="F24" s="278">
        <v>1</v>
      </c>
      <c r="G24" s="282">
        <f>F24*C24*0.5</f>
        <v>30</v>
      </c>
      <c r="H24" s="314"/>
      <c r="I24" s="313"/>
      <c r="J24" s="313"/>
      <c r="K24" s="313"/>
      <c r="L24" s="313"/>
      <c r="M24" s="313"/>
      <c r="N24" s="313"/>
      <c r="O24" s="312"/>
      <c r="P24" s="276">
        <f>G24+E24</f>
        <v>30</v>
      </c>
      <c r="Q24" s="275">
        <f>D24*C24</f>
        <v>0</v>
      </c>
    </row>
    <row r="25" spans="1:17" ht="16.5">
      <c r="A25" s="318"/>
      <c r="B25" s="315" t="s">
        <v>448</v>
      </c>
      <c r="C25" s="317">
        <v>74</v>
      </c>
      <c r="D25" s="278"/>
      <c r="E25" s="277">
        <f>D25*C25*0.75</f>
        <v>0</v>
      </c>
      <c r="F25" s="278"/>
      <c r="G25" s="282">
        <f>F25*C25*0.5</f>
        <v>0</v>
      </c>
      <c r="H25" s="314"/>
      <c r="I25" s="313"/>
      <c r="J25" s="313"/>
      <c r="K25" s="313"/>
      <c r="L25" s="313"/>
      <c r="M25" s="313"/>
      <c r="N25" s="313"/>
      <c r="O25" s="312"/>
      <c r="P25" s="276">
        <f>G25+E25</f>
        <v>0</v>
      </c>
      <c r="Q25" s="275">
        <f>D25*C25</f>
        <v>0</v>
      </c>
    </row>
    <row r="26" spans="1:17" ht="16.5">
      <c r="A26" s="318"/>
      <c r="B26" s="315" t="s">
        <v>447</v>
      </c>
      <c r="C26" s="317">
        <v>78</v>
      </c>
      <c r="D26" s="278"/>
      <c r="E26" s="277">
        <f>D26*C26*0.75</f>
        <v>0</v>
      </c>
      <c r="F26" s="278"/>
      <c r="G26" s="282">
        <f>F26*C26*0.5</f>
        <v>0</v>
      </c>
      <c r="H26" s="314"/>
      <c r="I26" s="313"/>
      <c r="J26" s="313"/>
      <c r="K26" s="313"/>
      <c r="L26" s="313"/>
      <c r="M26" s="313"/>
      <c r="N26" s="313"/>
      <c r="O26" s="312"/>
      <c r="P26" s="276">
        <f>G26+E26</f>
        <v>0</v>
      </c>
      <c r="Q26" s="275">
        <f>D26*C26</f>
        <v>0</v>
      </c>
    </row>
    <row r="27" spans="1:17" ht="16.5">
      <c r="A27" s="318"/>
      <c r="B27" s="315" t="s">
        <v>446</v>
      </c>
      <c r="C27" s="317">
        <v>100</v>
      </c>
      <c r="D27" s="278"/>
      <c r="E27" s="277">
        <f>D27*C27*0.75</f>
        <v>0</v>
      </c>
      <c r="F27" s="278"/>
      <c r="G27" s="282">
        <f>F27*C27*0.5</f>
        <v>0</v>
      </c>
      <c r="H27" s="314"/>
      <c r="I27" s="313"/>
      <c r="J27" s="313"/>
      <c r="K27" s="313"/>
      <c r="L27" s="313"/>
      <c r="M27" s="313"/>
      <c r="N27" s="313"/>
      <c r="O27" s="312"/>
      <c r="P27" s="276">
        <f>G27+E27</f>
        <v>0</v>
      </c>
      <c r="Q27" s="275">
        <f>D27*C27</f>
        <v>0</v>
      </c>
    </row>
    <row r="28" spans="1:17" ht="16.5">
      <c r="A28" s="318"/>
      <c r="B28" s="315" t="s">
        <v>445</v>
      </c>
      <c r="C28" s="317">
        <v>106</v>
      </c>
      <c r="D28" s="278"/>
      <c r="E28" s="277">
        <f>D28*C28*0.75</f>
        <v>0</v>
      </c>
      <c r="F28" s="278">
        <v>1</v>
      </c>
      <c r="G28" s="282">
        <f>F28*C28*0.5</f>
        <v>53</v>
      </c>
      <c r="H28" s="314"/>
      <c r="I28" s="313"/>
      <c r="J28" s="313"/>
      <c r="K28" s="313"/>
      <c r="L28" s="313"/>
      <c r="M28" s="313"/>
      <c r="N28" s="313"/>
      <c r="O28" s="312"/>
      <c r="P28" s="276">
        <f>G28+E28</f>
        <v>53</v>
      </c>
      <c r="Q28" s="275">
        <f>D28*C28</f>
        <v>0</v>
      </c>
    </row>
    <row r="29" spans="1:17" ht="16.5">
      <c r="A29" s="318"/>
      <c r="B29" s="315" t="s">
        <v>444</v>
      </c>
      <c r="C29" s="317">
        <v>106</v>
      </c>
      <c r="D29" s="278"/>
      <c r="E29" s="277">
        <f>D29*C29*0.75</f>
        <v>0</v>
      </c>
      <c r="F29" s="278">
        <v>5</v>
      </c>
      <c r="G29" s="282">
        <f>F29*C29*0.5</f>
        <v>265</v>
      </c>
      <c r="H29" s="314"/>
      <c r="I29" s="313"/>
      <c r="J29" s="313"/>
      <c r="K29" s="313"/>
      <c r="L29" s="313"/>
      <c r="M29" s="313"/>
      <c r="N29" s="313"/>
      <c r="O29" s="312"/>
      <c r="P29" s="276">
        <f>G29+E29</f>
        <v>265</v>
      </c>
      <c r="Q29" s="275">
        <f>D29*C29</f>
        <v>0</v>
      </c>
    </row>
    <row r="30" spans="1:17" ht="16.5">
      <c r="A30" s="318"/>
      <c r="B30" s="315" t="s">
        <v>443</v>
      </c>
      <c r="C30" s="317">
        <v>120</v>
      </c>
      <c r="D30" s="278"/>
      <c r="E30" s="277">
        <f>D30*C30*0.75</f>
        <v>0</v>
      </c>
      <c r="F30" s="278"/>
      <c r="G30" s="282">
        <f>F30*C30*0.5</f>
        <v>0</v>
      </c>
      <c r="H30" s="314"/>
      <c r="I30" s="313"/>
      <c r="J30" s="313"/>
      <c r="K30" s="313"/>
      <c r="L30" s="313"/>
      <c r="M30" s="313"/>
      <c r="N30" s="313"/>
      <c r="O30" s="312"/>
      <c r="P30" s="276">
        <f>G30+E30</f>
        <v>0</v>
      </c>
      <c r="Q30" s="275">
        <f>D30*C30</f>
        <v>0</v>
      </c>
    </row>
    <row r="31" spans="1:17" ht="16.5">
      <c r="A31" s="318"/>
      <c r="B31" s="315" t="s">
        <v>442</v>
      </c>
      <c r="C31" s="282">
        <v>120</v>
      </c>
      <c r="D31" s="278">
        <v>0</v>
      </c>
      <c r="E31" s="277">
        <f>D31*C31*0.75</f>
        <v>0</v>
      </c>
      <c r="F31" s="278">
        <v>0</v>
      </c>
      <c r="G31" s="282">
        <f>F31*C31*0.5</f>
        <v>0</v>
      </c>
      <c r="H31" s="314"/>
      <c r="I31" s="313"/>
      <c r="J31" s="313"/>
      <c r="K31" s="313"/>
      <c r="L31" s="313"/>
      <c r="M31" s="313"/>
      <c r="N31" s="313"/>
      <c r="O31" s="312"/>
      <c r="P31" s="276">
        <f>G31+E31</f>
        <v>0</v>
      </c>
      <c r="Q31" s="275">
        <f>D31*C31</f>
        <v>0</v>
      </c>
    </row>
    <row r="32" spans="1:17" ht="16.5">
      <c r="A32" s="318"/>
      <c r="B32" s="315" t="s">
        <v>441</v>
      </c>
      <c r="C32" s="317">
        <v>160</v>
      </c>
      <c r="D32" s="278"/>
      <c r="E32" s="277">
        <f>D32*C32*0.75</f>
        <v>0</v>
      </c>
      <c r="F32" s="278"/>
      <c r="G32" s="282">
        <f>F32*C32*0.5</f>
        <v>0</v>
      </c>
      <c r="H32" s="314"/>
      <c r="I32" s="313"/>
      <c r="J32" s="313"/>
      <c r="K32" s="313"/>
      <c r="L32" s="313"/>
      <c r="M32" s="313"/>
      <c r="N32" s="313"/>
      <c r="O32" s="312"/>
      <c r="P32" s="276">
        <f>G32+E32</f>
        <v>0</v>
      </c>
      <c r="Q32" s="275">
        <f>D32*C32</f>
        <v>0</v>
      </c>
    </row>
    <row r="33" spans="1:17" ht="16.5">
      <c r="A33" s="318"/>
      <c r="B33" s="315" t="s">
        <v>440</v>
      </c>
      <c r="C33" s="317">
        <v>180</v>
      </c>
      <c r="D33" s="278"/>
      <c r="E33" s="277">
        <f>D33*C33*0.75</f>
        <v>0</v>
      </c>
      <c r="F33" s="278"/>
      <c r="G33" s="282">
        <f>F33*C33*0.5</f>
        <v>0</v>
      </c>
      <c r="H33" s="314"/>
      <c r="I33" s="313"/>
      <c r="J33" s="313"/>
      <c r="K33" s="313"/>
      <c r="L33" s="313"/>
      <c r="M33" s="313"/>
      <c r="N33" s="313"/>
      <c r="O33" s="312"/>
      <c r="P33" s="276">
        <f>G33+E33</f>
        <v>0</v>
      </c>
      <c r="Q33" s="275">
        <f>D33*C33</f>
        <v>0</v>
      </c>
    </row>
    <row r="34" spans="1:17" ht="16.5">
      <c r="A34" s="318"/>
      <c r="B34" s="315" t="s">
        <v>439</v>
      </c>
      <c r="C34" s="317">
        <v>122</v>
      </c>
      <c r="D34" s="278"/>
      <c r="E34" s="277">
        <f>D34*C34*0.75</f>
        <v>0</v>
      </c>
      <c r="F34" s="278"/>
      <c r="G34" s="282">
        <f>F34*C34*0.5</f>
        <v>0</v>
      </c>
      <c r="H34" s="314"/>
      <c r="I34" s="313"/>
      <c r="J34" s="313"/>
      <c r="K34" s="313"/>
      <c r="L34" s="313"/>
      <c r="M34" s="313"/>
      <c r="N34" s="313"/>
      <c r="O34" s="312"/>
      <c r="P34" s="276">
        <f>G34+E34</f>
        <v>0</v>
      </c>
      <c r="Q34" s="275">
        <f>D34*C34</f>
        <v>0</v>
      </c>
    </row>
    <row r="35" spans="1:17" ht="16.5">
      <c r="A35" s="318"/>
      <c r="B35" s="315" t="s">
        <v>438</v>
      </c>
      <c r="C35" s="317">
        <v>155</v>
      </c>
      <c r="D35" s="278">
        <v>0</v>
      </c>
      <c r="E35" s="277">
        <f>D35*C35*0.75</f>
        <v>0</v>
      </c>
      <c r="F35" s="278"/>
      <c r="G35" s="282">
        <f>F35*C35*0.5</f>
        <v>0</v>
      </c>
      <c r="H35" s="314"/>
      <c r="I35" s="313"/>
      <c r="J35" s="313"/>
      <c r="K35" s="313"/>
      <c r="L35" s="313"/>
      <c r="M35" s="313"/>
      <c r="N35" s="313"/>
      <c r="O35" s="312"/>
      <c r="P35" s="276">
        <f>G35+E35</f>
        <v>0</v>
      </c>
      <c r="Q35" s="275">
        <f>D35*C35</f>
        <v>0</v>
      </c>
    </row>
    <row r="36" spans="1:17" ht="16.5">
      <c r="A36" s="318"/>
      <c r="B36" s="315" t="s">
        <v>437</v>
      </c>
      <c r="C36" s="317">
        <v>165</v>
      </c>
      <c r="D36" s="278"/>
      <c r="E36" s="277">
        <f>D36*C36*0.75</f>
        <v>0</v>
      </c>
      <c r="F36" s="278"/>
      <c r="G36" s="282">
        <f>F36*C36*0.5</f>
        <v>0</v>
      </c>
      <c r="H36" s="314"/>
      <c r="I36" s="313"/>
      <c r="J36" s="313"/>
      <c r="K36" s="313"/>
      <c r="L36" s="313"/>
      <c r="M36" s="313"/>
      <c r="N36" s="313"/>
      <c r="O36" s="312"/>
      <c r="P36" s="276">
        <f>G36+E36</f>
        <v>0</v>
      </c>
      <c r="Q36" s="275">
        <f>D36*C36</f>
        <v>0</v>
      </c>
    </row>
    <row r="37" spans="1:17" ht="16.5">
      <c r="A37" s="318"/>
      <c r="B37" s="315" t="s">
        <v>436</v>
      </c>
      <c r="C37" s="317">
        <v>168</v>
      </c>
      <c r="D37" s="278"/>
      <c r="E37" s="277">
        <f>D37*C37*0.75</f>
        <v>0</v>
      </c>
      <c r="F37" s="278"/>
      <c r="G37" s="282">
        <f>F37*C37*0.5</f>
        <v>0</v>
      </c>
      <c r="H37" s="314"/>
      <c r="I37" s="313"/>
      <c r="J37" s="313"/>
      <c r="K37" s="313"/>
      <c r="L37" s="313"/>
      <c r="M37" s="313"/>
      <c r="N37" s="313"/>
      <c r="O37" s="312"/>
      <c r="P37" s="276">
        <f>G37+E37</f>
        <v>0</v>
      </c>
      <c r="Q37" s="275">
        <f>D37*C37</f>
        <v>0</v>
      </c>
    </row>
    <row r="38" spans="1:17" ht="16.5">
      <c r="A38" s="318"/>
      <c r="B38" s="315" t="s">
        <v>435</v>
      </c>
      <c r="C38" s="317">
        <v>155</v>
      </c>
      <c r="D38" s="278"/>
      <c r="E38" s="277">
        <f>D38*C38*0.75</f>
        <v>0</v>
      </c>
      <c r="F38" s="278"/>
      <c r="G38" s="282">
        <f>F38*C38*0.5</f>
        <v>0</v>
      </c>
      <c r="H38" s="314"/>
      <c r="I38" s="313"/>
      <c r="J38" s="313"/>
      <c r="K38" s="313"/>
      <c r="L38" s="313"/>
      <c r="M38" s="313"/>
      <c r="N38" s="313"/>
      <c r="O38" s="312"/>
      <c r="P38" s="276">
        <f>G38+E38</f>
        <v>0</v>
      </c>
      <c r="Q38" s="275">
        <f>D38*C38</f>
        <v>0</v>
      </c>
    </row>
    <row r="39" spans="1:17" ht="16.5">
      <c r="A39" s="318"/>
      <c r="B39" s="315" t="s">
        <v>434</v>
      </c>
      <c r="C39" s="317">
        <v>184</v>
      </c>
      <c r="D39" s="278"/>
      <c r="E39" s="277">
        <f>D39*C39*0.75</f>
        <v>0</v>
      </c>
      <c r="F39" s="278"/>
      <c r="G39" s="282">
        <f>F39*C39*0.5</f>
        <v>0</v>
      </c>
      <c r="H39" s="314"/>
      <c r="I39" s="313"/>
      <c r="J39" s="313"/>
      <c r="K39" s="313"/>
      <c r="L39" s="313"/>
      <c r="M39" s="313"/>
      <c r="N39" s="313"/>
      <c r="O39" s="312"/>
      <c r="P39" s="276">
        <f>G39+E39</f>
        <v>0</v>
      </c>
      <c r="Q39" s="275">
        <f>D39*C39</f>
        <v>0</v>
      </c>
    </row>
    <row r="40" spans="1:17" ht="16.5">
      <c r="A40" s="318"/>
      <c r="B40" s="315" t="s">
        <v>433</v>
      </c>
      <c r="C40" s="317">
        <v>41</v>
      </c>
      <c r="D40" s="278"/>
      <c r="E40" s="277">
        <f>D40*C40*0.75</f>
        <v>0</v>
      </c>
      <c r="F40" s="278"/>
      <c r="G40" s="282">
        <f>F40*C40*0.5</f>
        <v>0</v>
      </c>
      <c r="H40" s="314"/>
      <c r="I40" s="313"/>
      <c r="J40" s="313"/>
      <c r="K40" s="313"/>
      <c r="L40" s="313"/>
      <c r="M40" s="313"/>
      <c r="N40" s="313"/>
      <c r="O40" s="312"/>
      <c r="P40" s="276">
        <f>G40+E40</f>
        <v>0</v>
      </c>
      <c r="Q40" s="275">
        <f>D40*C40</f>
        <v>0</v>
      </c>
    </row>
    <row r="41" spans="1:17" ht="16.5">
      <c r="A41" s="318"/>
      <c r="B41" s="315" t="s">
        <v>432</v>
      </c>
      <c r="C41" s="317">
        <v>40</v>
      </c>
      <c r="D41" s="278"/>
      <c r="E41" s="277">
        <f>D41*C41*0.75</f>
        <v>0</v>
      </c>
      <c r="F41" s="278"/>
      <c r="G41" s="282">
        <f>F41*C41*0.5</f>
        <v>0</v>
      </c>
      <c r="H41" s="314"/>
      <c r="I41" s="313"/>
      <c r="J41" s="313"/>
      <c r="K41" s="313"/>
      <c r="L41" s="313"/>
      <c r="M41" s="313"/>
      <c r="N41" s="313"/>
      <c r="O41" s="312"/>
      <c r="P41" s="276">
        <f>G41+E41</f>
        <v>0</v>
      </c>
      <c r="Q41" s="275">
        <f>D41*C41</f>
        <v>0</v>
      </c>
    </row>
    <row r="42" spans="1:17" ht="16.5">
      <c r="A42" s="318"/>
      <c r="B42" s="315" t="s">
        <v>431</v>
      </c>
      <c r="C42" s="317">
        <v>40</v>
      </c>
      <c r="D42" s="278"/>
      <c r="E42" s="277">
        <f>D42*C42*0.75</f>
        <v>0</v>
      </c>
      <c r="F42" s="278"/>
      <c r="G42" s="282">
        <f>F42*C42*0.5</f>
        <v>0</v>
      </c>
      <c r="H42" s="314"/>
      <c r="I42" s="313"/>
      <c r="J42" s="313"/>
      <c r="K42" s="313"/>
      <c r="L42" s="313"/>
      <c r="M42" s="313"/>
      <c r="N42" s="313"/>
      <c r="O42" s="312"/>
      <c r="P42" s="276">
        <f>G42+E42</f>
        <v>0</v>
      </c>
      <c r="Q42" s="275">
        <f>D42*C42</f>
        <v>0</v>
      </c>
    </row>
    <row r="43" spans="1:17" ht="16.5">
      <c r="A43" s="318"/>
      <c r="B43" s="315" t="s">
        <v>430</v>
      </c>
      <c r="C43" s="317">
        <v>82</v>
      </c>
      <c r="D43" s="278"/>
      <c r="E43" s="277">
        <f>D43*C43*0.75</f>
        <v>0</v>
      </c>
      <c r="F43" s="278"/>
      <c r="G43" s="282">
        <f>F43*C43*0.5</f>
        <v>0</v>
      </c>
      <c r="H43" s="314"/>
      <c r="I43" s="313"/>
      <c r="J43" s="313"/>
      <c r="K43" s="313"/>
      <c r="L43" s="313"/>
      <c r="M43" s="313"/>
      <c r="N43" s="313"/>
      <c r="O43" s="312"/>
      <c r="P43" s="276">
        <f>G43+E43</f>
        <v>0</v>
      </c>
      <c r="Q43" s="275">
        <f>D43*C43</f>
        <v>0</v>
      </c>
    </row>
    <row r="44" spans="1:17" ht="16.5">
      <c r="A44" s="318"/>
      <c r="B44" s="315" t="s">
        <v>429</v>
      </c>
      <c r="C44" s="317">
        <v>45</v>
      </c>
      <c r="D44" s="278"/>
      <c r="E44" s="277">
        <f>D44*C44*0.75</f>
        <v>0</v>
      </c>
      <c r="F44" s="278"/>
      <c r="G44" s="282">
        <f>F44*C44*0.5</f>
        <v>0</v>
      </c>
      <c r="H44" s="314"/>
      <c r="I44" s="313"/>
      <c r="J44" s="313"/>
      <c r="K44" s="313"/>
      <c r="L44" s="313"/>
      <c r="M44" s="313"/>
      <c r="N44" s="313"/>
      <c r="O44" s="312"/>
      <c r="P44" s="276">
        <f>G44+E44</f>
        <v>0</v>
      </c>
      <c r="Q44" s="275">
        <f>D44*C44</f>
        <v>0</v>
      </c>
    </row>
    <row r="45" spans="1:17" ht="16.5">
      <c r="A45" s="318"/>
      <c r="B45" s="315" t="s">
        <v>428</v>
      </c>
      <c r="C45" s="317">
        <v>65</v>
      </c>
      <c r="D45" s="278"/>
      <c r="E45" s="277">
        <f>D45*C45*0.75</f>
        <v>0</v>
      </c>
      <c r="F45" s="278"/>
      <c r="G45" s="282">
        <f>F45*C45*0.5</f>
        <v>0</v>
      </c>
      <c r="H45" s="314"/>
      <c r="I45" s="313"/>
      <c r="J45" s="313"/>
      <c r="K45" s="313"/>
      <c r="L45" s="313"/>
      <c r="M45" s="313"/>
      <c r="N45" s="313"/>
      <c r="O45" s="312"/>
      <c r="P45" s="276">
        <f>G45+E45</f>
        <v>0</v>
      </c>
      <c r="Q45" s="275">
        <f>D45*C45</f>
        <v>0</v>
      </c>
    </row>
    <row r="46" spans="1:17" ht="16.5">
      <c r="A46" s="318"/>
      <c r="B46" s="315" t="s">
        <v>427</v>
      </c>
      <c r="C46" s="317">
        <v>100</v>
      </c>
      <c r="D46" s="278"/>
      <c r="E46" s="277">
        <f>D46*C46*0.75</f>
        <v>0</v>
      </c>
      <c r="F46" s="278"/>
      <c r="G46" s="282">
        <f>F46*C46*0.5</f>
        <v>0</v>
      </c>
      <c r="H46" s="314"/>
      <c r="I46" s="313"/>
      <c r="J46" s="313"/>
      <c r="K46" s="313"/>
      <c r="L46" s="313"/>
      <c r="M46" s="313"/>
      <c r="N46" s="313"/>
      <c r="O46" s="312"/>
      <c r="P46" s="276">
        <f>G46+E46</f>
        <v>0</v>
      </c>
      <c r="Q46" s="275">
        <f>D46*C46</f>
        <v>0</v>
      </c>
    </row>
    <row r="47" spans="1:17" ht="16.5">
      <c r="A47" s="318"/>
      <c r="B47" s="315" t="s">
        <v>426</v>
      </c>
      <c r="C47" s="317">
        <v>55</v>
      </c>
      <c r="D47" s="278"/>
      <c r="E47" s="277">
        <f>D47*C47*0.75</f>
        <v>0</v>
      </c>
      <c r="F47" s="278"/>
      <c r="G47" s="282">
        <f>F47*C47*0.5</f>
        <v>0</v>
      </c>
      <c r="H47" s="314"/>
      <c r="I47" s="313"/>
      <c r="J47" s="313"/>
      <c r="K47" s="313"/>
      <c r="L47" s="313"/>
      <c r="M47" s="313"/>
      <c r="N47" s="313"/>
      <c r="O47" s="312"/>
      <c r="P47" s="276">
        <f>G47+E47</f>
        <v>0</v>
      </c>
      <c r="Q47" s="275">
        <f>D47*C47</f>
        <v>0</v>
      </c>
    </row>
    <row r="48" spans="1:17" ht="16.5">
      <c r="A48" s="318"/>
      <c r="B48" s="315" t="s">
        <v>425</v>
      </c>
      <c r="C48" s="317">
        <v>94</v>
      </c>
      <c r="D48" s="278"/>
      <c r="E48" s="277">
        <f>D48*C48*0.75</f>
        <v>0</v>
      </c>
      <c r="F48" s="278"/>
      <c r="G48" s="282">
        <f>F48*C48*0.5</f>
        <v>0</v>
      </c>
      <c r="H48" s="314"/>
      <c r="I48" s="313"/>
      <c r="J48" s="313"/>
      <c r="K48" s="313"/>
      <c r="L48" s="313"/>
      <c r="M48" s="313"/>
      <c r="N48" s="313"/>
      <c r="O48" s="312"/>
      <c r="P48" s="276">
        <f>G48+E48</f>
        <v>0</v>
      </c>
      <c r="Q48" s="275">
        <f>D48*C48</f>
        <v>0</v>
      </c>
    </row>
    <row r="49" spans="1:17" ht="16.5">
      <c r="A49" s="318"/>
      <c r="B49" s="315" t="s">
        <v>424</v>
      </c>
      <c r="C49" s="317">
        <v>38</v>
      </c>
      <c r="D49" s="278">
        <v>10</v>
      </c>
      <c r="E49" s="277">
        <f>D49*C49*0.75</f>
        <v>285</v>
      </c>
      <c r="F49" s="278"/>
      <c r="G49" s="282">
        <f>F49*C49*0.5</f>
        <v>0</v>
      </c>
      <c r="H49" s="314"/>
      <c r="I49" s="313"/>
      <c r="J49" s="313"/>
      <c r="K49" s="313"/>
      <c r="L49" s="313"/>
      <c r="M49" s="313"/>
      <c r="N49" s="313"/>
      <c r="O49" s="312"/>
      <c r="P49" s="276">
        <f>G49+E49</f>
        <v>285</v>
      </c>
      <c r="Q49" s="275">
        <f>D49*C49</f>
        <v>380</v>
      </c>
    </row>
    <row r="50" spans="1:17" ht="16.5">
      <c r="A50" s="318"/>
      <c r="B50" s="315" t="s">
        <v>423</v>
      </c>
      <c r="C50" s="317">
        <v>38</v>
      </c>
      <c r="D50" s="278"/>
      <c r="E50" s="277">
        <f>D50*C50*0.75</f>
        <v>0</v>
      </c>
      <c r="F50" s="278"/>
      <c r="G50" s="282">
        <f>F50*C50*0.5</f>
        <v>0</v>
      </c>
      <c r="H50" s="314"/>
      <c r="I50" s="313"/>
      <c r="J50" s="313"/>
      <c r="K50" s="313"/>
      <c r="L50" s="313"/>
      <c r="M50" s="313"/>
      <c r="N50" s="313"/>
      <c r="O50" s="312"/>
      <c r="P50" s="276">
        <f>G50+E50</f>
        <v>0</v>
      </c>
      <c r="Q50" s="275">
        <f>D50*C50</f>
        <v>0</v>
      </c>
    </row>
    <row r="51" spans="1:17" ht="16.5">
      <c r="A51" s="318"/>
      <c r="B51" s="315" t="s">
        <v>422</v>
      </c>
      <c r="C51" s="317">
        <v>30</v>
      </c>
      <c r="D51" s="278"/>
      <c r="E51" s="277">
        <f>D51*C51*0.75</f>
        <v>0</v>
      </c>
      <c r="F51" s="278"/>
      <c r="G51" s="282">
        <f>F51*C51*0.5</f>
        <v>0</v>
      </c>
      <c r="H51" s="314"/>
      <c r="I51" s="313"/>
      <c r="J51" s="313"/>
      <c r="K51" s="313"/>
      <c r="L51" s="313"/>
      <c r="M51" s="313"/>
      <c r="N51" s="313"/>
      <c r="O51" s="312"/>
      <c r="P51" s="276">
        <f>G51+E51</f>
        <v>0</v>
      </c>
      <c r="Q51" s="275">
        <f>D51*C51</f>
        <v>0</v>
      </c>
    </row>
    <row r="52" spans="1:17" ht="16.5">
      <c r="A52" s="318"/>
      <c r="B52" s="315" t="s">
        <v>421</v>
      </c>
      <c r="C52" s="317">
        <v>42</v>
      </c>
      <c r="D52" s="278">
        <v>3</v>
      </c>
      <c r="E52" s="277">
        <f>D52*C52*0.75</f>
        <v>94.5</v>
      </c>
      <c r="F52" s="278"/>
      <c r="G52" s="282">
        <f>F52*C52*0.5</f>
        <v>0</v>
      </c>
      <c r="H52" s="314"/>
      <c r="I52" s="313"/>
      <c r="J52" s="313"/>
      <c r="K52" s="313"/>
      <c r="L52" s="313"/>
      <c r="M52" s="313"/>
      <c r="N52" s="313"/>
      <c r="O52" s="312"/>
      <c r="P52" s="276">
        <f>G52+E52</f>
        <v>94.5</v>
      </c>
      <c r="Q52" s="275">
        <f>D52*C52</f>
        <v>126</v>
      </c>
    </row>
    <row r="53" spans="1:17" ht="16.5">
      <c r="A53" s="318"/>
      <c r="B53" s="315" t="s">
        <v>420</v>
      </c>
      <c r="C53" s="317">
        <v>30</v>
      </c>
      <c r="D53" s="278"/>
      <c r="E53" s="277">
        <f>D53*C53*0.75</f>
        <v>0</v>
      </c>
      <c r="F53" s="278"/>
      <c r="G53" s="282">
        <f>F53*C53*0.5</f>
        <v>0</v>
      </c>
      <c r="H53" s="314"/>
      <c r="I53" s="313"/>
      <c r="J53" s="313"/>
      <c r="K53" s="313"/>
      <c r="L53" s="313"/>
      <c r="M53" s="313"/>
      <c r="N53" s="313"/>
      <c r="O53" s="312"/>
      <c r="P53" s="276">
        <f>G53+E53</f>
        <v>0</v>
      </c>
      <c r="Q53" s="275">
        <f>D53*C53</f>
        <v>0</v>
      </c>
    </row>
    <row r="54" spans="1:17" ht="16.5">
      <c r="A54" s="318"/>
      <c r="B54" s="315" t="s">
        <v>419</v>
      </c>
      <c r="C54" s="317">
        <v>41</v>
      </c>
      <c r="D54" s="278"/>
      <c r="E54" s="277">
        <f>D54*C54*0.75</f>
        <v>0</v>
      </c>
      <c r="F54" s="278"/>
      <c r="G54" s="282">
        <f>F54*C54*0.5</f>
        <v>0</v>
      </c>
      <c r="H54" s="314"/>
      <c r="I54" s="313"/>
      <c r="J54" s="313"/>
      <c r="K54" s="313"/>
      <c r="L54" s="313"/>
      <c r="M54" s="313"/>
      <c r="N54" s="313"/>
      <c r="O54" s="312"/>
      <c r="P54" s="276">
        <f>G54+E54</f>
        <v>0</v>
      </c>
      <c r="Q54" s="275">
        <f>D54*C54</f>
        <v>0</v>
      </c>
    </row>
    <row r="55" spans="1:17" ht="16.5">
      <c r="A55" s="318"/>
      <c r="B55" s="315" t="s">
        <v>418</v>
      </c>
      <c r="C55" s="317">
        <v>25</v>
      </c>
      <c r="D55" s="278"/>
      <c r="E55" s="277">
        <f>D55*C55*0.75</f>
        <v>0</v>
      </c>
      <c r="F55" s="278"/>
      <c r="G55" s="282">
        <f>F55*C55*0.5</f>
        <v>0</v>
      </c>
      <c r="H55" s="314"/>
      <c r="I55" s="313"/>
      <c r="J55" s="313"/>
      <c r="K55" s="313"/>
      <c r="L55" s="313"/>
      <c r="M55" s="313"/>
      <c r="N55" s="313"/>
      <c r="O55" s="312"/>
      <c r="P55" s="276">
        <f>G55+E55</f>
        <v>0</v>
      </c>
      <c r="Q55" s="275">
        <f>D55*C55</f>
        <v>0</v>
      </c>
    </row>
    <row r="56" spans="1:17" ht="16.5">
      <c r="A56" s="318"/>
      <c r="B56" s="315" t="s">
        <v>417</v>
      </c>
      <c r="C56" s="317">
        <v>30</v>
      </c>
      <c r="D56" s="278"/>
      <c r="E56" s="277">
        <f>D56*C56*0.75</f>
        <v>0</v>
      </c>
      <c r="F56" s="278"/>
      <c r="G56" s="282">
        <f>F56*C56*0.5</f>
        <v>0</v>
      </c>
      <c r="H56" s="314"/>
      <c r="I56" s="313"/>
      <c r="J56" s="313"/>
      <c r="K56" s="313"/>
      <c r="L56" s="313"/>
      <c r="M56" s="313"/>
      <c r="N56" s="313"/>
      <c r="O56" s="312"/>
      <c r="P56" s="276">
        <f>G56+E56</f>
        <v>0</v>
      </c>
      <c r="Q56" s="275">
        <f>D56*C56</f>
        <v>0</v>
      </c>
    </row>
    <row r="57" spans="1:17" ht="16.5">
      <c r="A57" s="318"/>
      <c r="B57" s="315" t="s">
        <v>416</v>
      </c>
      <c r="C57" s="317">
        <v>28</v>
      </c>
      <c r="D57" s="278">
        <v>4</v>
      </c>
      <c r="E57" s="277">
        <f>D57*C57*0.75</f>
        <v>84</v>
      </c>
      <c r="F57" s="278"/>
      <c r="G57" s="282">
        <f>F57*C57*0.5</f>
        <v>0</v>
      </c>
      <c r="H57" s="314"/>
      <c r="I57" s="313"/>
      <c r="J57" s="313"/>
      <c r="K57" s="313"/>
      <c r="L57" s="313"/>
      <c r="M57" s="313"/>
      <c r="N57" s="313"/>
      <c r="O57" s="312"/>
      <c r="P57" s="276">
        <f>G57+E57</f>
        <v>84</v>
      </c>
      <c r="Q57" s="275">
        <f>D57*C57</f>
        <v>112</v>
      </c>
    </row>
    <row r="58" spans="1:17" ht="16.5">
      <c r="A58" s="318"/>
      <c r="B58" s="315" t="s">
        <v>29</v>
      </c>
      <c r="C58" s="317">
        <v>20</v>
      </c>
      <c r="D58" s="278"/>
      <c r="E58" s="277">
        <f>D58*C58*0.75</f>
        <v>0</v>
      </c>
      <c r="F58" s="278"/>
      <c r="G58" s="282">
        <f>F58*C58*0.5</f>
        <v>0</v>
      </c>
      <c r="H58" s="314"/>
      <c r="I58" s="313"/>
      <c r="J58" s="313"/>
      <c r="K58" s="313"/>
      <c r="L58" s="313"/>
      <c r="M58" s="313"/>
      <c r="N58" s="313"/>
      <c r="O58" s="312"/>
      <c r="P58" s="276">
        <f>G58+E58</f>
        <v>0</v>
      </c>
      <c r="Q58" s="275">
        <f>D58*C58</f>
        <v>0</v>
      </c>
    </row>
    <row r="59" spans="1:17" ht="16.5">
      <c r="A59" s="318"/>
      <c r="B59" s="315" t="s">
        <v>415</v>
      </c>
      <c r="C59" s="317">
        <v>65</v>
      </c>
      <c r="D59" s="278"/>
      <c r="E59" s="277">
        <f>D59*C59*0.75</f>
        <v>0</v>
      </c>
      <c r="F59" s="278"/>
      <c r="G59" s="282">
        <f>F59*C59*0.5</f>
        <v>0</v>
      </c>
      <c r="H59" s="314"/>
      <c r="I59" s="313"/>
      <c r="J59" s="313"/>
      <c r="K59" s="313"/>
      <c r="L59" s="313"/>
      <c r="M59" s="313"/>
      <c r="N59" s="313"/>
      <c r="O59" s="312"/>
      <c r="P59" s="276">
        <f>G59+E59</f>
        <v>0</v>
      </c>
      <c r="Q59" s="275">
        <f>D59*C59</f>
        <v>0</v>
      </c>
    </row>
    <row r="60" spans="1:17" ht="16.5">
      <c r="A60" s="318"/>
      <c r="B60" s="315" t="s">
        <v>414</v>
      </c>
      <c r="C60" s="282">
        <v>100</v>
      </c>
      <c r="D60" s="278"/>
      <c r="E60" s="277">
        <f>D60*C60*0.75</f>
        <v>0</v>
      </c>
      <c r="F60" s="278"/>
      <c r="G60" s="282">
        <f>F60*C60*0.5</f>
        <v>0</v>
      </c>
      <c r="H60" s="314"/>
      <c r="I60" s="313"/>
      <c r="J60" s="313"/>
      <c r="K60" s="313"/>
      <c r="L60" s="313"/>
      <c r="M60" s="313"/>
      <c r="N60" s="313"/>
      <c r="O60" s="312"/>
      <c r="P60" s="276">
        <f>G60+E60</f>
        <v>0</v>
      </c>
      <c r="Q60" s="275">
        <f>D60*C60</f>
        <v>0</v>
      </c>
    </row>
    <row r="61" spans="1:17" ht="16.5">
      <c r="A61" s="318"/>
      <c r="B61" s="315" t="s">
        <v>413</v>
      </c>
      <c r="C61" s="317">
        <v>35</v>
      </c>
      <c r="D61" s="278"/>
      <c r="E61" s="277">
        <f>D61*C61*0.75</f>
        <v>0</v>
      </c>
      <c r="F61" s="278"/>
      <c r="G61" s="282">
        <f>F61*C61*0.5</f>
        <v>0</v>
      </c>
      <c r="H61" s="314"/>
      <c r="I61" s="313"/>
      <c r="J61" s="313"/>
      <c r="K61" s="313"/>
      <c r="L61" s="313"/>
      <c r="M61" s="313"/>
      <c r="N61" s="313"/>
      <c r="O61" s="312"/>
      <c r="P61" s="276">
        <f>G61+E61</f>
        <v>0</v>
      </c>
      <c r="Q61" s="275">
        <f>D61*C61</f>
        <v>0</v>
      </c>
    </row>
    <row r="62" spans="1:17" ht="16.5">
      <c r="A62" s="318"/>
      <c r="B62" s="315" t="s">
        <v>412</v>
      </c>
      <c r="C62" s="317">
        <v>59</v>
      </c>
      <c r="D62" s="278">
        <v>2</v>
      </c>
      <c r="E62" s="277">
        <f>D62*C62*0.75</f>
        <v>88.5</v>
      </c>
      <c r="F62" s="278"/>
      <c r="G62" s="282">
        <f>F62*C62*0.5</f>
        <v>0</v>
      </c>
      <c r="H62" s="314"/>
      <c r="I62" s="313"/>
      <c r="J62" s="313"/>
      <c r="K62" s="313"/>
      <c r="L62" s="313"/>
      <c r="M62" s="313"/>
      <c r="N62" s="313"/>
      <c r="O62" s="312"/>
      <c r="P62" s="276">
        <f>G62+E62</f>
        <v>88.5</v>
      </c>
      <c r="Q62" s="275">
        <f>D62*C62</f>
        <v>118</v>
      </c>
    </row>
    <row r="63" spans="1:17" ht="16.5">
      <c r="A63" s="318"/>
      <c r="B63" s="315" t="s">
        <v>411</v>
      </c>
      <c r="C63" s="317">
        <v>75</v>
      </c>
      <c r="D63" s="278"/>
      <c r="E63" s="277">
        <f>D63*C63*0.75</f>
        <v>0</v>
      </c>
      <c r="F63" s="278"/>
      <c r="G63" s="282">
        <f>F63*C63*0.5</f>
        <v>0</v>
      </c>
      <c r="H63" s="314"/>
      <c r="I63" s="313"/>
      <c r="J63" s="313"/>
      <c r="K63" s="313"/>
      <c r="L63" s="313"/>
      <c r="M63" s="313"/>
      <c r="N63" s="313"/>
      <c r="O63" s="312"/>
      <c r="P63" s="276">
        <f>G63+E63</f>
        <v>0</v>
      </c>
      <c r="Q63" s="275">
        <f>D63*C63</f>
        <v>0</v>
      </c>
    </row>
    <row r="64" spans="1:17" ht="16.5">
      <c r="A64" s="318"/>
      <c r="B64" s="315" t="s">
        <v>410</v>
      </c>
      <c r="C64" s="317">
        <v>160</v>
      </c>
      <c r="D64" s="278"/>
      <c r="E64" s="277">
        <f>D64*C64*0.75</f>
        <v>0</v>
      </c>
      <c r="F64" s="278"/>
      <c r="G64" s="282">
        <f>F64*C64*0.5</f>
        <v>0</v>
      </c>
      <c r="H64" s="314"/>
      <c r="I64" s="313"/>
      <c r="J64" s="313"/>
      <c r="K64" s="313"/>
      <c r="L64" s="313"/>
      <c r="M64" s="313"/>
      <c r="N64" s="313"/>
      <c r="O64" s="312"/>
      <c r="P64" s="276">
        <f>G64+E64</f>
        <v>0</v>
      </c>
      <c r="Q64" s="275">
        <f>D64*C64</f>
        <v>0</v>
      </c>
    </row>
    <row r="65" spans="1:17" ht="16.5">
      <c r="A65" s="318"/>
      <c r="B65" s="315" t="s">
        <v>409</v>
      </c>
      <c r="C65" s="317">
        <v>94</v>
      </c>
      <c r="D65" s="278"/>
      <c r="E65" s="277">
        <f>D65*C65*0.75</f>
        <v>0</v>
      </c>
      <c r="F65" s="278"/>
      <c r="G65" s="282">
        <f>F65*C65*0.5</f>
        <v>0</v>
      </c>
      <c r="H65" s="314"/>
      <c r="I65" s="313"/>
      <c r="J65" s="313"/>
      <c r="K65" s="313"/>
      <c r="L65" s="313"/>
      <c r="M65" s="313"/>
      <c r="N65" s="313"/>
      <c r="O65" s="312"/>
      <c r="P65" s="276">
        <f>G65+E65</f>
        <v>0</v>
      </c>
      <c r="Q65" s="275">
        <f>D65*C65</f>
        <v>0</v>
      </c>
    </row>
    <row r="66" spans="1:17" ht="16.5">
      <c r="A66" s="318"/>
      <c r="B66" s="315" t="s">
        <v>408</v>
      </c>
      <c r="C66" s="317">
        <v>210</v>
      </c>
      <c r="D66" s="278"/>
      <c r="E66" s="277">
        <f>D66*C66*0.75</f>
        <v>0</v>
      </c>
      <c r="F66" s="278"/>
      <c r="G66" s="282">
        <f>F66*C66*0.5</f>
        <v>0</v>
      </c>
      <c r="H66" s="314"/>
      <c r="I66" s="313"/>
      <c r="J66" s="313"/>
      <c r="K66" s="313"/>
      <c r="L66" s="313"/>
      <c r="M66" s="313"/>
      <c r="N66" s="313"/>
      <c r="O66" s="312"/>
      <c r="P66" s="276">
        <f>G66+E66</f>
        <v>0</v>
      </c>
      <c r="Q66" s="275">
        <f>D66*C66</f>
        <v>0</v>
      </c>
    </row>
    <row r="67" spans="1:17" ht="16.5">
      <c r="A67" s="318"/>
      <c r="B67" s="315" t="s">
        <v>407</v>
      </c>
      <c r="C67" s="317">
        <v>25</v>
      </c>
      <c r="D67" s="278"/>
      <c r="E67" s="277">
        <f>D67*C67*0.75</f>
        <v>0</v>
      </c>
      <c r="F67" s="278"/>
      <c r="G67" s="282">
        <f>F67*C67*0.5</f>
        <v>0</v>
      </c>
      <c r="H67" s="314"/>
      <c r="I67" s="313"/>
      <c r="J67" s="313"/>
      <c r="K67" s="313"/>
      <c r="L67" s="313"/>
      <c r="M67" s="313"/>
      <c r="N67" s="313"/>
      <c r="O67" s="312"/>
      <c r="P67" s="276">
        <f>G67+E67</f>
        <v>0</v>
      </c>
      <c r="Q67" s="275">
        <f>D67*C67</f>
        <v>0</v>
      </c>
    </row>
    <row r="68" spans="1:17" ht="16.5">
      <c r="A68" s="318"/>
      <c r="B68" s="315" t="s">
        <v>406</v>
      </c>
      <c r="C68" s="317">
        <v>35</v>
      </c>
      <c r="D68" s="278"/>
      <c r="E68" s="277">
        <f>D68*C68*0.75</f>
        <v>0</v>
      </c>
      <c r="F68" s="278"/>
      <c r="G68" s="282">
        <f>F68*C68*0.5</f>
        <v>0</v>
      </c>
      <c r="H68" s="314"/>
      <c r="I68" s="313"/>
      <c r="J68" s="313"/>
      <c r="K68" s="313"/>
      <c r="L68" s="313"/>
      <c r="M68" s="313"/>
      <c r="N68" s="313"/>
      <c r="O68" s="312"/>
      <c r="P68" s="276">
        <f>G68+E68</f>
        <v>0</v>
      </c>
      <c r="Q68" s="275">
        <f>D68*C68</f>
        <v>0</v>
      </c>
    </row>
    <row r="69" spans="1:17" ht="16.5">
      <c r="A69" s="318"/>
      <c r="B69" s="315" t="s">
        <v>405</v>
      </c>
      <c r="C69" s="282">
        <v>75</v>
      </c>
      <c r="D69" s="278"/>
      <c r="E69" s="277">
        <f>D69*C69*0.75</f>
        <v>0</v>
      </c>
      <c r="F69" s="278"/>
      <c r="G69" s="282">
        <f>F69*C69*0.5</f>
        <v>0</v>
      </c>
      <c r="H69" s="314"/>
      <c r="I69" s="313"/>
      <c r="J69" s="313"/>
      <c r="K69" s="313"/>
      <c r="L69" s="313"/>
      <c r="M69" s="313"/>
      <c r="N69" s="313"/>
      <c r="O69" s="312"/>
      <c r="P69" s="276">
        <f>G69+E69</f>
        <v>0</v>
      </c>
      <c r="Q69" s="275">
        <f>D69*C69</f>
        <v>0</v>
      </c>
    </row>
    <row r="70" spans="1:17" ht="16.5">
      <c r="A70" s="318"/>
      <c r="B70" s="315" t="s">
        <v>404</v>
      </c>
      <c r="C70" s="317">
        <v>90</v>
      </c>
      <c r="D70" s="278"/>
      <c r="E70" s="277">
        <f>D70*C70*0.75</f>
        <v>0</v>
      </c>
      <c r="F70" s="278"/>
      <c r="G70" s="282">
        <f>F70*C70*0.5</f>
        <v>0</v>
      </c>
      <c r="H70" s="314"/>
      <c r="I70" s="313"/>
      <c r="J70" s="313"/>
      <c r="K70" s="313"/>
      <c r="L70" s="313"/>
      <c r="M70" s="313"/>
      <c r="N70" s="313"/>
      <c r="O70" s="312"/>
      <c r="P70" s="276">
        <f>G70+E70</f>
        <v>0</v>
      </c>
      <c r="Q70" s="275">
        <f>D70*C70</f>
        <v>0</v>
      </c>
    </row>
    <row r="71" spans="1:17" ht="16.5">
      <c r="A71" s="318"/>
      <c r="B71" s="315" t="s">
        <v>403</v>
      </c>
      <c r="C71" s="282">
        <v>120</v>
      </c>
      <c r="D71" s="278"/>
      <c r="E71" s="277">
        <f>D71*C71*0.75</f>
        <v>0</v>
      </c>
      <c r="F71" s="278"/>
      <c r="G71" s="282">
        <f>F71*C71*0.5</f>
        <v>0</v>
      </c>
      <c r="H71" s="314"/>
      <c r="I71" s="313"/>
      <c r="J71" s="313"/>
      <c r="K71" s="313"/>
      <c r="L71" s="313"/>
      <c r="M71" s="313"/>
      <c r="N71" s="313"/>
      <c r="O71" s="312"/>
      <c r="P71" s="276">
        <f>G71+E71</f>
        <v>0</v>
      </c>
      <c r="Q71" s="275">
        <f>D71*C71</f>
        <v>0</v>
      </c>
    </row>
    <row r="72" spans="1:17" ht="16.5">
      <c r="A72" s="318"/>
      <c r="B72" s="315" t="s">
        <v>402</v>
      </c>
      <c r="C72" s="317">
        <v>47</v>
      </c>
      <c r="D72" s="278"/>
      <c r="E72" s="277">
        <f>D72*C72*0.75</f>
        <v>0</v>
      </c>
      <c r="F72" s="278"/>
      <c r="G72" s="282">
        <f>F72*C72*0.5</f>
        <v>0</v>
      </c>
      <c r="H72" s="314"/>
      <c r="I72" s="313"/>
      <c r="J72" s="313"/>
      <c r="K72" s="313"/>
      <c r="L72" s="313"/>
      <c r="M72" s="313"/>
      <c r="N72" s="313"/>
      <c r="O72" s="312"/>
      <c r="P72" s="276">
        <f>G72+E72</f>
        <v>0</v>
      </c>
      <c r="Q72" s="275">
        <f>D72*C72</f>
        <v>0</v>
      </c>
    </row>
    <row r="73" spans="1:17" ht="16.5">
      <c r="A73" s="318"/>
      <c r="B73" s="315" t="s">
        <v>23</v>
      </c>
      <c r="C73" s="317">
        <v>65</v>
      </c>
      <c r="D73" s="278"/>
      <c r="E73" s="277">
        <f>D73*C73*0.75</f>
        <v>0</v>
      </c>
      <c r="F73" s="278"/>
      <c r="G73" s="282">
        <f>F73*C73*0.5</f>
        <v>0</v>
      </c>
      <c r="H73" s="314"/>
      <c r="I73" s="313"/>
      <c r="J73" s="313"/>
      <c r="K73" s="313"/>
      <c r="L73" s="313"/>
      <c r="M73" s="313"/>
      <c r="N73" s="313"/>
      <c r="O73" s="312"/>
      <c r="P73" s="276">
        <f>G73+E73</f>
        <v>0</v>
      </c>
      <c r="Q73" s="275">
        <f>D73*C73</f>
        <v>0</v>
      </c>
    </row>
    <row r="74" spans="1:17" ht="16.5">
      <c r="A74" s="318"/>
      <c r="B74" s="315" t="s">
        <v>401</v>
      </c>
      <c r="C74" s="319">
        <v>80</v>
      </c>
      <c r="D74" s="278"/>
      <c r="E74" s="277">
        <f>D74*C74*0.75</f>
        <v>0</v>
      </c>
      <c r="F74" s="278"/>
      <c r="G74" s="282">
        <f>F74*C74*0.5</f>
        <v>0</v>
      </c>
      <c r="H74" s="314"/>
      <c r="I74" s="313"/>
      <c r="J74" s="313"/>
      <c r="K74" s="313"/>
      <c r="L74" s="313"/>
      <c r="M74" s="313"/>
      <c r="N74" s="313"/>
      <c r="O74" s="312"/>
      <c r="P74" s="276">
        <f>G74+E74</f>
        <v>0</v>
      </c>
      <c r="Q74" s="275">
        <f>D74*C74</f>
        <v>0</v>
      </c>
    </row>
    <row r="75" spans="1:17" ht="16.5">
      <c r="A75" s="318"/>
      <c r="B75" s="315" t="s">
        <v>400</v>
      </c>
      <c r="C75" s="317">
        <v>95</v>
      </c>
      <c r="D75" s="278"/>
      <c r="E75" s="277">
        <f>D75*C75*0.75</f>
        <v>0</v>
      </c>
      <c r="F75" s="278"/>
      <c r="G75" s="282">
        <f>F75*C75*0.5</f>
        <v>0</v>
      </c>
      <c r="H75" s="314"/>
      <c r="I75" s="313"/>
      <c r="J75" s="313"/>
      <c r="K75" s="313"/>
      <c r="L75" s="313"/>
      <c r="M75" s="313"/>
      <c r="N75" s="313"/>
      <c r="O75" s="312"/>
      <c r="P75" s="276">
        <f>G75+E75</f>
        <v>0</v>
      </c>
      <c r="Q75" s="275">
        <f>D75*C75</f>
        <v>0</v>
      </c>
    </row>
    <row r="76" spans="1:17" ht="16.5">
      <c r="A76" s="318"/>
      <c r="B76" s="315" t="s">
        <v>21</v>
      </c>
      <c r="C76" s="317">
        <v>65</v>
      </c>
      <c r="D76" s="278"/>
      <c r="E76" s="277">
        <f>D76*C76*0.75</f>
        <v>0</v>
      </c>
      <c r="F76" s="278"/>
      <c r="G76" s="282">
        <f>F76*C76*0.5</f>
        <v>0</v>
      </c>
      <c r="H76" s="314"/>
      <c r="I76" s="313"/>
      <c r="J76" s="313"/>
      <c r="K76" s="313"/>
      <c r="L76" s="313"/>
      <c r="M76" s="313"/>
      <c r="N76" s="313"/>
      <c r="O76" s="312"/>
      <c r="P76" s="276">
        <f>G76+E76</f>
        <v>0</v>
      </c>
      <c r="Q76" s="275">
        <f>D76*C76</f>
        <v>0</v>
      </c>
    </row>
    <row r="77" spans="1:17" ht="16.5">
      <c r="A77" s="318"/>
      <c r="B77" s="315" t="s">
        <v>10</v>
      </c>
      <c r="C77" s="317">
        <v>120</v>
      </c>
      <c r="D77" s="278"/>
      <c r="E77" s="277">
        <f>D77*C77*0.75</f>
        <v>0</v>
      </c>
      <c r="F77" s="278"/>
      <c r="G77" s="282">
        <f>F77*C77*0.5</f>
        <v>0</v>
      </c>
      <c r="H77" s="314"/>
      <c r="I77" s="313"/>
      <c r="J77" s="313"/>
      <c r="K77" s="313"/>
      <c r="L77" s="313"/>
      <c r="M77" s="313"/>
      <c r="N77" s="313"/>
      <c r="O77" s="312"/>
      <c r="P77" s="276">
        <f>G77+E77</f>
        <v>0</v>
      </c>
      <c r="Q77" s="275">
        <f>D77*C77</f>
        <v>0</v>
      </c>
    </row>
    <row r="78" spans="1:17" ht="16.5">
      <c r="A78" s="318"/>
      <c r="B78" s="315" t="s">
        <v>399</v>
      </c>
      <c r="C78" s="317">
        <v>133</v>
      </c>
      <c r="D78" s="278"/>
      <c r="E78" s="277">
        <f>D78*C78*0.75</f>
        <v>0</v>
      </c>
      <c r="F78" s="278"/>
      <c r="G78" s="282">
        <f>F78*C78*0.5</f>
        <v>0</v>
      </c>
      <c r="H78" s="314"/>
      <c r="I78" s="313"/>
      <c r="J78" s="313"/>
      <c r="K78" s="313"/>
      <c r="L78" s="313"/>
      <c r="M78" s="313"/>
      <c r="N78" s="313"/>
      <c r="O78" s="312"/>
      <c r="P78" s="276">
        <f>G78+E78</f>
        <v>0</v>
      </c>
      <c r="Q78" s="275">
        <f>D78*C78</f>
        <v>0</v>
      </c>
    </row>
    <row r="79" spans="1:17" ht="16.5">
      <c r="A79" s="318"/>
      <c r="B79" s="315" t="s">
        <v>398</v>
      </c>
      <c r="C79" s="317">
        <v>157</v>
      </c>
      <c r="D79" s="278"/>
      <c r="E79" s="277">
        <f>D79*C79*0.75</f>
        <v>0</v>
      </c>
      <c r="F79" s="278"/>
      <c r="G79" s="282">
        <f>F79*C79*0.5</f>
        <v>0</v>
      </c>
      <c r="H79" s="314"/>
      <c r="I79" s="313"/>
      <c r="J79" s="313"/>
      <c r="K79" s="313"/>
      <c r="L79" s="313"/>
      <c r="M79" s="313"/>
      <c r="N79" s="313"/>
      <c r="O79" s="312"/>
      <c r="P79" s="276">
        <f>G79+E79</f>
        <v>0</v>
      </c>
      <c r="Q79" s="275">
        <f>D79*C79</f>
        <v>0</v>
      </c>
    </row>
    <row r="80" spans="1:17" ht="16.5">
      <c r="A80" s="282"/>
      <c r="B80" s="315" t="s">
        <v>397</v>
      </c>
      <c r="C80" s="316">
        <v>100</v>
      </c>
      <c r="D80" s="278"/>
      <c r="E80" s="277">
        <f>D80*C80*0.75</f>
        <v>0</v>
      </c>
      <c r="F80" s="278"/>
      <c r="G80" s="282">
        <f>F80*C80*0.5</f>
        <v>0</v>
      </c>
      <c r="H80" s="314"/>
      <c r="I80" s="313"/>
      <c r="J80" s="313"/>
      <c r="K80" s="313"/>
      <c r="L80" s="313"/>
      <c r="M80" s="313"/>
      <c r="N80" s="313"/>
      <c r="O80" s="312"/>
      <c r="P80" s="276">
        <f>G80+E80</f>
        <v>0</v>
      </c>
      <c r="Q80" s="275">
        <f>D80*C80</f>
        <v>0</v>
      </c>
    </row>
    <row r="81" spans="1:17" ht="16.5">
      <c r="A81" s="282"/>
      <c r="B81" s="315" t="s">
        <v>396</v>
      </c>
      <c r="C81" s="316">
        <v>150</v>
      </c>
      <c r="D81" s="278"/>
      <c r="E81" s="277">
        <f>D81*C81*0.75</f>
        <v>0</v>
      </c>
      <c r="F81" s="278"/>
      <c r="G81" s="282">
        <f>F81*C81*0.5</f>
        <v>0</v>
      </c>
      <c r="H81" s="314"/>
      <c r="I81" s="313"/>
      <c r="J81" s="313"/>
      <c r="K81" s="313"/>
      <c r="L81" s="313"/>
      <c r="M81" s="313"/>
      <c r="N81" s="313"/>
      <c r="O81" s="312"/>
      <c r="P81" s="276">
        <f>G81+E81</f>
        <v>0</v>
      </c>
      <c r="Q81" s="275">
        <f>D81*C81</f>
        <v>0</v>
      </c>
    </row>
    <row r="82" spans="1:17" ht="16.5">
      <c r="A82" s="282"/>
      <c r="B82" s="315" t="s">
        <v>27</v>
      </c>
      <c r="C82" s="282">
        <v>40</v>
      </c>
      <c r="D82" s="278"/>
      <c r="E82" s="277">
        <f>D82*C82*0.75</f>
        <v>0</v>
      </c>
      <c r="F82" s="278"/>
      <c r="G82" s="282">
        <f>F82*C82*0.5</f>
        <v>0</v>
      </c>
      <c r="H82" s="314"/>
      <c r="I82" s="313"/>
      <c r="J82" s="313"/>
      <c r="K82" s="313"/>
      <c r="L82" s="313"/>
      <c r="M82" s="313"/>
      <c r="N82" s="313"/>
      <c r="O82" s="312"/>
      <c r="P82" s="276">
        <f>G82+E82</f>
        <v>0</v>
      </c>
      <c r="Q82" s="275">
        <f>D82*C82</f>
        <v>0</v>
      </c>
    </row>
    <row r="83" spans="1:17" ht="16.5">
      <c r="A83" s="282"/>
      <c r="B83" s="315" t="s">
        <v>28</v>
      </c>
      <c r="C83" s="282">
        <v>45</v>
      </c>
      <c r="D83" s="278"/>
      <c r="E83" s="277">
        <f>D83*C83*0.75</f>
        <v>0</v>
      </c>
      <c r="F83" s="278"/>
      <c r="G83" s="282">
        <f>F83*C83*0.5</f>
        <v>0</v>
      </c>
      <c r="H83" s="314"/>
      <c r="I83" s="313"/>
      <c r="J83" s="313"/>
      <c r="K83" s="313"/>
      <c r="L83" s="313"/>
      <c r="M83" s="313"/>
      <c r="N83" s="313"/>
      <c r="O83" s="312"/>
      <c r="P83" s="276">
        <f>G83+E83</f>
        <v>0</v>
      </c>
      <c r="Q83" s="275">
        <f>D83*C83</f>
        <v>0</v>
      </c>
    </row>
    <row r="84" spans="1:17" ht="16.5">
      <c r="A84" s="282"/>
      <c r="B84" s="315" t="s">
        <v>395</v>
      </c>
      <c r="C84" s="282">
        <v>35</v>
      </c>
      <c r="D84" s="278"/>
      <c r="E84" s="277">
        <f>D84*C84*0.75</f>
        <v>0</v>
      </c>
      <c r="F84" s="278"/>
      <c r="G84" s="282">
        <f>F84*C84*0.5</f>
        <v>0</v>
      </c>
      <c r="H84" s="314"/>
      <c r="I84" s="313"/>
      <c r="J84" s="313"/>
      <c r="K84" s="313"/>
      <c r="L84" s="313"/>
      <c r="M84" s="313"/>
      <c r="N84" s="313"/>
      <c r="O84" s="312"/>
      <c r="P84" s="276">
        <f>G84+E84</f>
        <v>0</v>
      </c>
      <c r="Q84" s="275">
        <f>D84*C84</f>
        <v>0</v>
      </c>
    </row>
    <row r="85" spans="1:17" ht="16.5">
      <c r="A85" s="256"/>
      <c r="B85" s="315" t="s">
        <v>394</v>
      </c>
      <c r="C85" s="282">
        <v>175</v>
      </c>
      <c r="D85" s="278"/>
      <c r="E85" s="277">
        <f>D85*C85*0.75</f>
        <v>0</v>
      </c>
      <c r="F85" s="278"/>
      <c r="G85" s="282">
        <f>F85*C85*0.5</f>
        <v>0</v>
      </c>
      <c r="H85" s="314"/>
      <c r="I85" s="313"/>
      <c r="J85" s="313"/>
      <c r="K85" s="313"/>
      <c r="L85" s="313"/>
      <c r="M85" s="313"/>
      <c r="N85" s="313"/>
      <c r="O85" s="312"/>
      <c r="P85" s="276">
        <f>G85+E85</f>
        <v>0</v>
      </c>
      <c r="Q85" s="275">
        <f>D85*C85</f>
        <v>0</v>
      </c>
    </row>
    <row r="86" spans="1:17" ht="16.5">
      <c r="A86" s="256"/>
      <c r="B86" s="315" t="s">
        <v>393</v>
      </c>
      <c r="C86" s="282">
        <v>35</v>
      </c>
      <c r="D86" s="278"/>
      <c r="E86" s="277">
        <f>D86*C86*0.75</f>
        <v>0</v>
      </c>
      <c r="F86" s="278"/>
      <c r="G86" s="282">
        <f>F86*C86*0.5</f>
        <v>0</v>
      </c>
      <c r="H86" s="314"/>
      <c r="I86" s="313"/>
      <c r="J86" s="313"/>
      <c r="K86" s="313"/>
      <c r="L86" s="313"/>
      <c r="M86" s="313"/>
      <c r="N86" s="313"/>
      <c r="O86" s="312"/>
      <c r="P86" s="276">
        <f>G86+E86</f>
        <v>0</v>
      </c>
      <c r="Q86" s="275">
        <f>D86*C86</f>
        <v>0</v>
      </c>
    </row>
    <row r="87" spans="1:17" ht="16.5">
      <c r="A87" s="256"/>
      <c r="B87" s="315" t="s">
        <v>392</v>
      </c>
      <c r="C87" s="282">
        <v>45</v>
      </c>
      <c r="D87" s="278"/>
      <c r="E87" s="277">
        <f>D87*C87*0.75</f>
        <v>0</v>
      </c>
      <c r="F87" s="278"/>
      <c r="G87" s="282">
        <f>F87*C87*0.5</f>
        <v>0</v>
      </c>
      <c r="H87" s="314"/>
      <c r="I87" s="313"/>
      <c r="J87" s="313"/>
      <c r="K87" s="313"/>
      <c r="L87" s="313"/>
      <c r="M87" s="313"/>
      <c r="N87" s="313"/>
      <c r="O87" s="312"/>
      <c r="P87" s="276">
        <f>G87+E87</f>
        <v>0</v>
      </c>
      <c r="Q87" s="275">
        <f>D87*C87</f>
        <v>0</v>
      </c>
    </row>
    <row r="88" spans="1:17" ht="16.5">
      <c r="A88" s="256"/>
      <c r="B88" s="315" t="s">
        <v>30</v>
      </c>
      <c r="C88" s="282"/>
      <c r="D88" s="278"/>
      <c r="E88" s="277">
        <f>D88*C88*0.75</f>
        <v>0</v>
      </c>
      <c r="F88" s="278"/>
      <c r="G88" s="282">
        <f>F88*C88*0.5</f>
        <v>0</v>
      </c>
      <c r="H88" s="314"/>
      <c r="I88" s="313"/>
      <c r="J88" s="313"/>
      <c r="K88" s="313"/>
      <c r="L88" s="313"/>
      <c r="M88" s="313"/>
      <c r="N88" s="313"/>
      <c r="O88" s="312"/>
      <c r="P88" s="276">
        <f>G88+E88</f>
        <v>0</v>
      </c>
      <c r="Q88" s="275">
        <f>D88*C88</f>
        <v>0</v>
      </c>
    </row>
    <row r="89" spans="1:17">
      <c r="A89" s="311" t="s">
        <v>31</v>
      </c>
      <c r="B89" s="310"/>
      <c r="C89" s="309"/>
      <c r="D89" s="301">
        <f>SUM(D7:D88)</f>
        <v>189</v>
      </c>
      <c r="E89" s="301">
        <f>SUM(E7:E88)</f>
        <v>11138.25</v>
      </c>
      <c r="F89" s="301">
        <f>SUM(F7:F88)</f>
        <v>242</v>
      </c>
      <c r="G89" s="301">
        <f>SUM(G7:G88)</f>
        <v>8928</v>
      </c>
      <c r="H89" s="302"/>
      <c r="I89" s="302"/>
      <c r="J89" s="302"/>
      <c r="K89" s="302"/>
      <c r="L89" s="302"/>
      <c r="M89" s="302"/>
      <c r="N89" s="302"/>
      <c r="O89" s="302"/>
      <c r="P89" s="301">
        <f>SUM(P7:P88)</f>
        <v>20066.25</v>
      </c>
      <c r="Q89" s="301">
        <f>SUM(Q7:Q88)</f>
        <v>14851</v>
      </c>
    </row>
    <row r="90" spans="1:17">
      <c r="A90" s="300" t="s">
        <v>508</v>
      </c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8"/>
    </row>
    <row r="91" spans="1:17">
      <c r="A91" s="297"/>
      <c r="B91" s="294"/>
      <c r="C91" s="294"/>
      <c r="D91" s="296"/>
      <c r="E91" s="296"/>
      <c r="F91" s="296"/>
      <c r="G91" s="296"/>
      <c r="H91" s="295" t="s">
        <v>507</v>
      </c>
      <c r="I91" s="282" t="s">
        <v>389</v>
      </c>
      <c r="J91" s="295" t="s">
        <v>506</v>
      </c>
      <c r="K91" s="282" t="s">
        <v>387</v>
      </c>
      <c r="L91" s="296"/>
      <c r="M91" s="296"/>
      <c r="N91" s="296"/>
      <c r="O91" s="296"/>
      <c r="P91" s="294"/>
      <c r="Q91" s="293"/>
    </row>
    <row r="92" spans="1:17" ht="16.5">
      <c r="A92" s="288"/>
      <c r="B92" s="289" t="s">
        <v>505</v>
      </c>
      <c r="C92" s="282">
        <v>110</v>
      </c>
      <c r="D92" s="292"/>
      <c r="E92" s="291"/>
      <c r="F92" s="291"/>
      <c r="G92" s="290"/>
      <c r="H92" s="278">
        <v>1</v>
      </c>
      <c r="I92" s="277">
        <f>H92*C92*0.75</f>
        <v>82.5</v>
      </c>
      <c r="J92" s="278">
        <v>4</v>
      </c>
      <c r="K92" s="277">
        <f>J92*C92*0.5</f>
        <v>220</v>
      </c>
      <c r="L92" s="308"/>
      <c r="M92" s="307"/>
      <c r="N92" s="307"/>
      <c r="O92" s="306"/>
      <c r="P92" s="276">
        <f>K92+I92</f>
        <v>302.5</v>
      </c>
      <c r="Q92" s="275">
        <f>H92*C92</f>
        <v>110</v>
      </c>
    </row>
    <row r="93" spans="1:17" ht="16.5">
      <c r="A93" s="288"/>
      <c r="B93" s="289" t="s">
        <v>504</v>
      </c>
      <c r="C93" s="282">
        <v>120</v>
      </c>
      <c r="D93" s="287"/>
      <c r="E93" s="286"/>
      <c r="F93" s="286"/>
      <c r="G93" s="285"/>
      <c r="H93" s="278"/>
      <c r="I93" s="277">
        <f>H93*C93*0.75</f>
        <v>0</v>
      </c>
      <c r="J93" s="278"/>
      <c r="K93" s="277">
        <f>J93*C93*0.5</f>
        <v>0</v>
      </c>
      <c r="L93" s="305"/>
      <c r="M93" s="304"/>
      <c r="N93" s="304"/>
      <c r="O93" s="303"/>
      <c r="P93" s="276">
        <f>K93+I93</f>
        <v>0</v>
      </c>
      <c r="Q93" s="275">
        <f>H93*C93</f>
        <v>0</v>
      </c>
    </row>
    <row r="94" spans="1:17" ht="16.5">
      <c r="A94" s="288"/>
      <c r="B94" s="289" t="s">
        <v>503</v>
      </c>
      <c r="C94" s="282">
        <v>140</v>
      </c>
      <c r="D94" s="287"/>
      <c r="E94" s="286"/>
      <c r="F94" s="286"/>
      <c r="G94" s="285"/>
      <c r="H94" s="278"/>
      <c r="I94" s="277">
        <f>H94*C94*0.75</f>
        <v>0</v>
      </c>
      <c r="J94" s="278"/>
      <c r="K94" s="277">
        <f>J94*C94*0.5</f>
        <v>0</v>
      </c>
      <c r="L94" s="305"/>
      <c r="M94" s="304"/>
      <c r="N94" s="304"/>
      <c r="O94" s="303"/>
      <c r="P94" s="276">
        <f>K94+I94</f>
        <v>0</v>
      </c>
      <c r="Q94" s="275">
        <f>H94*C94</f>
        <v>0</v>
      </c>
    </row>
    <row r="95" spans="1:17" ht="16.5">
      <c r="A95" s="288"/>
      <c r="B95" s="289" t="s">
        <v>502</v>
      </c>
      <c r="C95" s="282">
        <v>203</v>
      </c>
      <c r="D95" s="287"/>
      <c r="E95" s="286"/>
      <c r="F95" s="286"/>
      <c r="G95" s="285"/>
      <c r="H95" s="278"/>
      <c r="I95" s="277">
        <f>H95*C95*0.75</f>
        <v>0</v>
      </c>
      <c r="J95" s="278"/>
      <c r="K95" s="277">
        <f>J95*C95*0.5</f>
        <v>0</v>
      </c>
      <c r="L95" s="305"/>
      <c r="M95" s="304"/>
      <c r="N95" s="304"/>
      <c r="O95" s="303"/>
      <c r="P95" s="276">
        <f>K95+I95</f>
        <v>0</v>
      </c>
      <c r="Q95" s="275">
        <f>H95*C95</f>
        <v>0</v>
      </c>
    </row>
    <row r="96" spans="1:17" ht="16.5">
      <c r="A96" s="288"/>
      <c r="B96" s="289" t="s">
        <v>501</v>
      </c>
      <c r="C96" s="282">
        <v>206</v>
      </c>
      <c r="D96" s="287"/>
      <c r="E96" s="286"/>
      <c r="F96" s="286"/>
      <c r="G96" s="285"/>
      <c r="H96" s="278"/>
      <c r="I96" s="277">
        <f>H96*C96*0.75</f>
        <v>0</v>
      </c>
      <c r="J96" s="278"/>
      <c r="K96" s="277">
        <f>J96*C96*0.5</f>
        <v>0</v>
      </c>
      <c r="L96" s="305"/>
      <c r="M96" s="304"/>
      <c r="N96" s="304"/>
      <c r="O96" s="303"/>
      <c r="P96" s="276">
        <f>K96+I96</f>
        <v>0</v>
      </c>
      <c r="Q96" s="275">
        <f>H96*C96</f>
        <v>0</v>
      </c>
    </row>
    <row r="97" spans="1:17" ht="16.5">
      <c r="A97" s="288"/>
      <c r="B97" s="289" t="s">
        <v>500</v>
      </c>
      <c r="C97" s="282">
        <v>125</v>
      </c>
      <c r="D97" s="287"/>
      <c r="E97" s="286"/>
      <c r="F97" s="286"/>
      <c r="G97" s="285"/>
      <c r="H97" s="278"/>
      <c r="I97" s="277">
        <f>H97*C97*0.75</f>
        <v>0</v>
      </c>
      <c r="J97" s="278"/>
      <c r="K97" s="277">
        <f>J97*C97*0.5</f>
        <v>0</v>
      </c>
      <c r="L97" s="305"/>
      <c r="M97" s="304"/>
      <c r="N97" s="304"/>
      <c r="O97" s="303"/>
      <c r="P97" s="276">
        <f>K97+I97</f>
        <v>0</v>
      </c>
      <c r="Q97" s="275">
        <f>H97*C97</f>
        <v>0</v>
      </c>
    </row>
    <row r="98" spans="1:17" ht="16.5">
      <c r="A98" s="288"/>
      <c r="B98" s="289" t="s">
        <v>499</v>
      </c>
      <c r="C98" s="282">
        <v>125</v>
      </c>
      <c r="D98" s="287"/>
      <c r="E98" s="286"/>
      <c r="F98" s="286"/>
      <c r="G98" s="285"/>
      <c r="H98" s="278"/>
      <c r="I98" s="277">
        <f>H98*C98*0.75</f>
        <v>0</v>
      </c>
      <c r="J98" s="278"/>
      <c r="K98" s="277">
        <f>J98*C98*0.5</f>
        <v>0</v>
      </c>
      <c r="L98" s="305"/>
      <c r="M98" s="304"/>
      <c r="N98" s="304"/>
      <c r="O98" s="303"/>
      <c r="P98" s="276">
        <f>K98+I98</f>
        <v>0</v>
      </c>
      <c r="Q98" s="275">
        <f>H98*C98</f>
        <v>0</v>
      </c>
    </row>
    <row r="99" spans="1:17" ht="16.5">
      <c r="A99" s="288"/>
      <c r="B99" s="289" t="s">
        <v>498</v>
      </c>
      <c r="C99" s="282">
        <v>100</v>
      </c>
      <c r="D99" s="287"/>
      <c r="E99" s="286"/>
      <c r="F99" s="286"/>
      <c r="G99" s="285"/>
      <c r="H99" s="278"/>
      <c r="I99" s="277">
        <f>H99*C99*0.75</f>
        <v>0</v>
      </c>
      <c r="J99" s="278"/>
      <c r="K99" s="277">
        <f>J99*C99*0.5</f>
        <v>0</v>
      </c>
      <c r="L99" s="305"/>
      <c r="M99" s="304"/>
      <c r="N99" s="304"/>
      <c r="O99" s="303"/>
      <c r="P99" s="276">
        <f>K99+I99</f>
        <v>0</v>
      </c>
      <c r="Q99" s="275">
        <f>H99*C99</f>
        <v>0</v>
      </c>
    </row>
    <row r="100" spans="1:17" ht="16.5">
      <c r="A100" s="288"/>
      <c r="B100" s="289" t="s">
        <v>497</v>
      </c>
      <c r="C100" s="282">
        <v>185</v>
      </c>
      <c r="D100" s="287"/>
      <c r="E100" s="286"/>
      <c r="F100" s="286"/>
      <c r="G100" s="285"/>
      <c r="H100" s="278"/>
      <c r="I100" s="277">
        <f>H100*C100*0.75</f>
        <v>0</v>
      </c>
      <c r="J100" s="278"/>
      <c r="K100" s="277">
        <f>J100*C100*0.5</f>
        <v>0</v>
      </c>
      <c r="L100" s="305"/>
      <c r="M100" s="304"/>
      <c r="N100" s="304"/>
      <c r="O100" s="303"/>
      <c r="P100" s="276">
        <f>K100+I100</f>
        <v>0</v>
      </c>
      <c r="Q100" s="275">
        <f>H100*C100</f>
        <v>0</v>
      </c>
    </row>
    <row r="101" spans="1:17" ht="16.5">
      <c r="A101" s="288"/>
      <c r="B101" s="289" t="s">
        <v>496</v>
      </c>
      <c r="C101" s="282">
        <v>200</v>
      </c>
      <c r="D101" s="287"/>
      <c r="E101" s="286"/>
      <c r="F101" s="286"/>
      <c r="G101" s="285"/>
      <c r="H101" s="278"/>
      <c r="I101" s="277">
        <f>H101*C101*0.75</f>
        <v>0</v>
      </c>
      <c r="J101" s="278"/>
      <c r="K101" s="277">
        <f>J101*C101*0.5</f>
        <v>0</v>
      </c>
      <c r="L101" s="305"/>
      <c r="M101" s="304"/>
      <c r="N101" s="304"/>
      <c r="O101" s="303"/>
      <c r="P101" s="276">
        <f>K101+I101</f>
        <v>0</v>
      </c>
      <c r="Q101" s="275">
        <f>H101*C101</f>
        <v>0</v>
      </c>
    </row>
    <row r="102" spans="1:17" ht="16.5">
      <c r="A102" s="288"/>
      <c r="B102" s="289" t="s">
        <v>495</v>
      </c>
      <c r="C102" s="282">
        <v>120</v>
      </c>
      <c r="D102" s="287"/>
      <c r="E102" s="286"/>
      <c r="F102" s="286"/>
      <c r="G102" s="285"/>
      <c r="H102" s="278"/>
      <c r="I102" s="277">
        <f>H102*C102*0.75</f>
        <v>0</v>
      </c>
      <c r="J102" s="278"/>
      <c r="K102" s="277">
        <f>J102*C102*0.5</f>
        <v>0</v>
      </c>
      <c r="L102" s="305"/>
      <c r="M102" s="304"/>
      <c r="N102" s="304"/>
      <c r="O102" s="303"/>
      <c r="P102" s="276">
        <f>K102+I102</f>
        <v>0</v>
      </c>
      <c r="Q102" s="275">
        <f>H102*C102</f>
        <v>0</v>
      </c>
    </row>
    <row r="103" spans="1:17" ht="16.5">
      <c r="A103" s="288"/>
      <c r="B103" s="289" t="s">
        <v>494</v>
      </c>
      <c r="C103" s="282">
        <v>65</v>
      </c>
      <c r="D103" s="287"/>
      <c r="E103" s="286"/>
      <c r="F103" s="286"/>
      <c r="G103" s="285"/>
      <c r="H103" s="278"/>
      <c r="I103" s="277">
        <f>H103*C103*0.75</f>
        <v>0</v>
      </c>
      <c r="J103" s="278"/>
      <c r="K103" s="277">
        <f>J103*C103*0.5</f>
        <v>0</v>
      </c>
      <c r="L103" s="305"/>
      <c r="M103" s="304"/>
      <c r="N103" s="304"/>
      <c r="O103" s="303"/>
      <c r="P103" s="276">
        <f>K103+I103</f>
        <v>0</v>
      </c>
      <c r="Q103" s="275">
        <f>H103*C103</f>
        <v>0</v>
      </c>
    </row>
    <row r="104" spans="1:17" ht="16.5">
      <c r="A104" s="288"/>
      <c r="B104" s="289" t="s">
        <v>493</v>
      </c>
      <c r="C104" s="282">
        <v>75</v>
      </c>
      <c r="D104" s="287"/>
      <c r="E104" s="286"/>
      <c r="F104" s="286"/>
      <c r="G104" s="285"/>
      <c r="H104" s="278"/>
      <c r="I104" s="277">
        <f>H104*C104*0.75</f>
        <v>0</v>
      </c>
      <c r="J104" s="278"/>
      <c r="K104" s="277">
        <f>J104*C104*0.5</f>
        <v>0</v>
      </c>
      <c r="L104" s="305"/>
      <c r="M104" s="304"/>
      <c r="N104" s="304"/>
      <c r="O104" s="303"/>
      <c r="P104" s="276">
        <f>K104+I104</f>
        <v>0</v>
      </c>
      <c r="Q104" s="275">
        <f>H104*C104</f>
        <v>0</v>
      </c>
    </row>
    <row r="105" spans="1:17" ht="16.5">
      <c r="A105" s="288"/>
      <c r="B105" s="289" t="s">
        <v>492</v>
      </c>
      <c r="C105" s="282">
        <v>75</v>
      </c>
      <c r="D105" s="287"/>
      <c r="E105" s="286"/>
      <c r="F105" s="286"/>
      <c r="G105" s="285"/>
      <c r="H105" s="278"/>
      <c r="I105" s="277">
        <f>H105*C105*0.75</f>
        <v>0</v>
      </c>
      <c r="J105" s="278"/>
      <c r="K105" s="277">
        <f>J105*C105*0.5</f>
        <v>0</v>
      </c>
      <c r="L105" s="305"/>
      <c r="M105" s="304"/>
      <c r="N105" s="304"/>
      <c r="O105" s="303"/>
      <c r="P105" s="276">
        <f>K105+I105</f>
        <v>0</v>
      </c>
      <c r="Q105" s="275">
        <f>H105*C105</f>
        <v>0</v>
      </c>
    </row>
    <row r="106" spans="1:17" ht="16.5">
      <c r="A106" s="288"/>
      <c r="B106" s="289" t="s">
        <v>491</v>
      </c>
      <c r="C106" s="282">
        <v>90</v>
      </c>
      <c r="D106" s="287"/>
      <c r="E106" s="286"/>
      <c r="F106" s="286"/>
      <c r="G106" s="285"/>
      <c r="H106" s="278"/>
      <c r="I106" s="277">
        <f>H106*C106*0.75</f>
        <v>0</v>
      </c>
      <c r="J106" s="278"/>
      <c r="K106" s="277">
        <f>J106*C106*0.5</f>
        <v>0</v>
      </c>
      <c r="L106" s="305"/>
      <c r="M106" s="304"/>
      <c r="N106" s="304"/>
      <c r="O106" s="303"/>
      <c r="P106" s="276">
        <f>K106+I106</f>
        <v>0</v>
      </c>
      <c r="Q106" s="275">
        <f>H106*C106</f>
        <v>0</v>
      </c>
    </row>
    <row r="107" spans="1:17" ht="16.5">
      <c r="A107" s="288"/>
      <c r="B107" s="289" t="s">
        <v>490</v>
      </c>
      <c r="C107" s="282">
        <v>235</v>
      </c>
      <c r="D107" s="287"/>
      <c r="E107" s="286"/>
      <c r="F107" s="286"/>
      <c r="G107" s="285"/>
      <c r="H107" s="278"/>
      <c r="I107" s="277">
        <f>H107*C107*0.75</f>
        <v>0</v>
      </c>
      <c r="J107" s="278"/>
      <c r="K107" s="277">
        <f>J107*C107*0.5</f>
        <v>0</v>
      </c>
      <c r="L107" s="305"/>
      <c r="M107" s="304"/>
      <c r="N107" s="304"/>
      <c r="O107" s="303"/>
      <c r="P107" s="276">
        <f>K107+I107</f>
        <v>0</v>
      </c>
      <c r="Q107" s="275">
        <f>H107*C107</f>
        <v>0</v>
      </c>
    </row>
    <row r="108" spans="1:17" ht="16.5">
      <c r="A108" s="288"/>
      <c r="B108" s="289" t="s">
        <v>489</v>
      </c>
      <c r="C108" s="282">
        <v>350</v>
      </c>
      <c r="D108" s="287"/>
      <c r="E108" s="286"/>
      <c r="F108" s="286"/>
      <c r="G108" s="285"/>
      <c r="H108" s="278"/>
      <c r="I108" s="277">
        <f>H108*C108*0.75</f>
        <v>0</v>
      </c>
      <c r="J108" s="278"/>
      <c r="K108" s="277">
        <f>J108*C108*0.5</f>
        <v>0</v>
      </c>
      <c r="L108" s="305"/>
      <c r="M108" s="304"/>
      <c r="N108" s="304"/>
      <c r="O108" s="303"/>
      <c r="P108" s="276">
        <f>K108+I108</f>
        <v>0</v>
      </c>
      <c r="Q108" s="275">
        <f>H108*C108</f>
        <v>0</v>
      </c>
    </row>
    <row r="109" spans="1:17" ht="16.5">
      <c r="A109" s="288"/>
      <c r="B109" s="289" t="s">
        <v>488</v>
      </c>
      <c r="C109" s="282"/>
      <c r="D109" s="287"/>
      <c r="E109" s="286"/>
      <c r="F109" s="286"/>
      <c r="G109" s="285"/>
      <c r="H109" s="278"/>
      <c r="I109" s="277">
        <f>H109*C109*0.75</f>
        <v>0</v>
      </c>
      <c r="J109" s="278"/>
      <c r="K109" s="277">
        <f>J109*C109*0.5</f>
        <v>0</v>
      </c>
      <c r="L109" s="305"/>
      <c r="M109" s="304"/>
      <c r="N109" s="304"/>
      <c r="O109" s="303"/>
      <c r="P109" s="276">
        <f>K109+I109</f>
        <v>0</v>
      </c>
      <c r="Q109" s="275">
        <f>H109*C109</f>
        <v>0</v>
      </c>
    </row>
    <row r="110" spans="1:17" ht="16.5">
      <c r="A110" s="288"/>
      <c r="B110" s="289" t="s">
        <v>487</v>
      </c>
      <c r="C110" s="282"/>
      <c r="D110" s="286"/>
      <c r="E110" s="286"/>
      <c r="F110" s="286"/>
      <c r="G110" s="285"/>
      <c r="H110" s="278"/>
      <c r="I110" s="277">
        <f>H110*C110*0.75</f>
        <v>0</v>
      </c>
      <c r="J110" s="278"/>
      <c r="K110" s="277">
        <f>J110*C110*0.5</f>
        <v>0</v>
      </c>
      <c r="L110" s="305"/>
      <c r="M110" s="304"/>
      <c r="N110" s="304"/>
      <c r="O110" s="303"/>
      <c r="P110" s="276">
        <f>K110+I110</f>
        <v>0</v>
      </c>
      <c r="Q110" s="275">
        <f>H110*C110</f>
        <v>0</v>
      </c>
    </row>
    <row r="111" spans="1:17" ht="16.5">
      <c r="A111" s="288"/>
      <c r="B111" s="289" t="s">
        <v>30</v>
      </c>
      <c r="C111" s="282"/>
      <c r="D111" s="286"/>
      <c r="E111" s="286"/>
      <c r="F111" s="286"/>
      <c r="G111" s="285"/>
      <c r="H111" s="278"/>
      <c r="I111" s="277">
        <f>H111*C111*0.75</f>
        <v>0</v>
      </c>
      <c r="J111" s="278"/>
      <c r="K111" s="277">
        <f>J111*C111*0.5</f>
        <v>0</v>
      </c>
      <c r="L111" s="305"/>
      <c r="M111" s="304"/>
      <c r="N111" s="304"/>
      <c r="O111" s="303"/>
      <c r="P111" s="276">
        <f>K111+I111</f>
        <v>0</v>
      </c>
      <c r="Q111" s="275">
        <f>H111*C111</f>
        <v>0</v>
      </c>
    </row>
    <row r="112" spans="1:17">
      <c r="A112" s="274" t="s">
        <v>31</v>
      </c>
      <c r="B112" s="273"/>
      <c r="C112" s="273"/>
      <c r="D112" s="273"/>
      <c r="E112" s="273"/>
      <c r="F112" s="273"/>
      <c r="G112" s="272"/>
      <c r="H112" s="301">
        <f>SUM(H92:H111)</f>
        <v>1</v>
      </c>
      <c r="I112" s="301">
        <f>SUM(I92:I111)</f>
        <v>82.5</v>
      </c>
      <c r="J112" s="301">
        <f>SUM(J92:J111)</f>
        <v>4</v>
      </c>
      <c r="K112" s="301">
        <f>SUM(K92:K111)</f>
        <v>220</v>
      </c>
      <c r="L112" s="302"/>
      <c r="M112" s="302"/>
      <c r="N112" s="302"/>
      <c r="O112" s="302"/>
      <c r="P112" s="301">
        <f>SUM(P92:P111)</f>
        <v>302.5</v>
      </c>
      <c r="Q112" s="301">
        <f>SUM(Q92:Q111)</f>
        <v>110</v>
      </c>
    </row>
    <row r="113" spans="1:17">
      <c r="A113" s="300" t="s">
        <v>391</v>
      </c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8"/>
    </row>
    <row r="114" spans="1:17">
      <c r="A114" s="297"/>
      <c r="B114" s="294"/>
      <c r="C114" s="294"/>
      <c r="D114" s="296"/>
      <c r="E114" s="296"/>
      <c r="F114" s="296"/>
      <c r="G114" s="296"/>
      <c r="H114" s="296"/>
      <c r="I114" s="296"/>
      <c r="J114" s="296"/>
      <c r="K114" s="296"/>
      <c r="L114" s="295" t="s">
        <v>390</v>
      </c>
      <c r="M114" s="282" t="s">
        <v>389</v>
      </c>
      <c r="N114" s="295" t="s">
        <v>388</v>
      </c>
      <c r="O114" s="282" t="s">
        <v>387</v>
      </c>
      <c r="P114" s="294"/>
      <c r="Q114" s="293"/>
    </row>
    <row r="115" spans="1:17" ht="16.5">
      <c r="A115" s="288"/>
      <c r="B115" s="289" t="s">
        <v>386</v>
      </c>
      <c r="C115" s="282">
        <v>7</v>
      </c>
      <c r="D115" s="292"/>
      <c r="E115" s="291"/>
      <c r="F115" s="291"/>
      <c r="G115" s="291"/>
      <c r="H115" s="291"/>
      <c r="I115" s="291"/>
      <c r="J115" s="291"/>
      <c r="K115" s="290"/>
      <c r="L115" s="278">
        <v>44</v>
      </c>
      <c r="M115" s="277">
        <f>L115*C115*0.75</f>
        <v>231</v>
      </c>
      <c r="N115" s="278">
        <v>20</v>
      </c>
      <c r="O115" s="277">
        <f>N115*C115*0.5</f>
        <v>70</v>
      </c>
      <c r="P115" s="276">
        <f>O115+M115</f>
        <v>301</v>
      </c>
      <c r="Q115" s="275">
        <f>L115*C115</f>
        <v>308</v>
      </c>
    </row>
    <row r="116" spans="1:17" ht="16.5">
      <c r="A116" s="288"/>
      <c r="B116" s="289" t="s">
        <v>486</v>
      </c>
      <c r="C116" s="282">
        <v>12</v>
      </c>
      <c r="D116" s="287"/>
      <c r="E116" s="286"/>
      <c r="F116" s="286"/>
      <c r="G116" s="286"/>
      <c r="H116" s="286"/>
      <c r="I116" s="286"/>
      <c r="J116" s="286"/>
      <c r="K116" s="285"/>
      <c r="L116" s="278">
        <v>15</v>
      </c>
      <c r="M116" s="277">
        <f>L116*C116*0.75</f>
        <v>135</v>
      </c>
      <c r="N116" s="278">
        <v>15</v>
      </c>
      <c r="O116" s="277">
        <f>N116*C116*0.5</f>
        <v>90</v>
      </c>
      <c r="P116" s="276">
        <f>O116+M116</f>
        <v>225</v>
      </c>
      <c r="Q116" s="275">
        <f>L116*C116</f>
        <v>180</v>
      </c>
    </row>
    <row r="117" spans="1:17" ht="16.5">
      <c r="A117" s="288"/>
      <c r="B117" s="289" t="s">
        <v>485</v>
      </c>
      <c r="C117" s="282">
        <v>10</v>
      </c>
      <c r="D117" s="287"/>
      <c r="E117" s="286"/>
      <c r="F117" s="286"/>
      <c r="G117" s="286"/>
      <c r="H117" s="286"/>
      <c r="I117" s="286"/>
      <c r="J117" s="286"/>
      <c r="K117" s="285"/>
      <c r="L117" s="278">
        <v>40</v>
      </c>
      <c r="M117" s="277">
        <f>L117*C117*0.75</f>
        <v>300</v>
      </c>
      <c r="N117" s="278">
        <v>18</v>
      </c>
      <c r="O117" s="277">
        <f>N117*C117*0.5</f>
        <v>90</v>
      </c>
      <c r="P117" s="276">
        <f>O117+M117</f>
        <v>390</v>
      </c>
      <c r="Q117" s="275">
        <f>L117*C117</f>
        <v>400</v>
      </c>
    </row>
    <row r="118" spans="1:17" ht="51">
      <c r="A118" s="288"/>
      <c r="B118" s="283" t="s">
        <v>484</v>
      </c>
      <c r="C118" s="282">
        <v>5</v>
      </c>
      <c r="D118" s="287"/>
      <c r="E118" s="286"/>
      <c r="F118" s="286"/>
      <c r="G118" s="286"/>
      <c r="H118" s="286"/>
      <c r="I118" s="286"/>
      <c r="J118" s="286"/>
      <c r="K118" s="285"/>
      <c r="L118" s="278">
        <v>100</v>
      </c>
      <c r="M118" s="277">
        <f>L118*C118*0.75</f>
        <v>375</v>
      </c>
      <c r="N118" s="278">
        <v>90</v>
      </c>
      <c r="O118" s="277">
        <f>N118*C118*0.5</f>
        <v>225</v>
      </c>
      <c r="P118" s="276">
        <f>O118+M118</f>
        <v>600</v>
      </c>
      <c r="Q118" s="275">
        <f>L118*C118</f>
        <v>500</v>
      </c>
    </row>
    <row r="119" spans="1:17" ht="25.5">
      <c r="A119" s="284"/>
      <c r="B119" s="283" t="s">
        <v>483</v>
      </c>
      <c r="C119" s="282">
        <v>8</v>
      </c>
      <c r="D119" s="287"/>
      <c r="E119" s="286"/>
      <c r="F119" s="286"/>
      <c r="G119" s="286"/>
      <c r="H119" s="286"/>
      <c r="I119" s="286"/>
      <c r="J119" s="286"/>
      <c r="K119" s="285"/>
      <c r="L119" s="278"/>
      <c r="M119" s="277">
        <f>L119*C119*0.75</f>
        <v>0</v>
      </c>
      <c r="N119" s="278"/>
      <c r="O119" s="277">
        <f>N119*C119*0.5</f>
        <v>0</v>
      </c>
      <c r="P119" s="276">
        <f>O119+M119</f>
        <v>0</v>
      </c>
      <c r="Q119" s="275">
        <f>L119*C119</f>
        <v>0</v>
      </c>
    </row>
    <row r="120" spans="1:17" ht="16.5">
      <c r="A120" s="284"/>
      <c r="B120" s="283" t="s">
        <v>30</v>
      </c>
      <c r="C120" s="282"/>
      <c r="D120" s="281"/>
      <c r="E120" s="280"/>
      <c r="F120" s="280"/>
      <c r="G120" s="280"/>
      <c r="H120" s="280"/>
      <c r="I120" s="280"/>
      <c r="J120" s="280"/>
      <c r="K120" s="279"/>
      <c r="L120" s="278"/>
      <c r="M120" s="277">
        <f>L120*C120*0.75</f>
        <v>0</v>
      </c>
      <c r="N120" s="278"/>
      <c r="O120" s="277">
        <f>N120*C120*0.5</f>
        <v>0</v>
      </c>
      <c r="P120" s="276">
        <f>O120+M120</f>
        <v>0</v>
      </c>
      <c r="Q120" s="275">
        <f>L120*C120</f>
        <v>0</v>
      </c>
    </row>
    <row r="121" spans="1:17">
      <c r="A121" s="274" t="s">
        <v>31</v>
      </c>
      <c r="B121" s="273"/>
      <c r="C121" s="273"/>
      <c r="D121" s="273"/>
      <c r="E121" s="273"/>
      <c r="F121" s="273"/>
      <c r="G121" s="273"/>
      <c r="H121" s="273"/>
      <c r="I121" s="273"/>
      <c r="J121" s="273"/>
      <c r="K121" s="272"/>
      <c r="L121" s="271">
        <f>SUM(L115:L120)</f>
        <v>199</v>
      </c>
      <c r="M121" s="271">
        <f>SUM(M115:M120)</f>
        <v>1041</v>
      </c>
      <c r="N121" s="271">
        <f>SUM(N115:N120)</f>
        <v>143</v>
      </c>
      <c r="O121" s="271">
        <f>SUM(O115:O120)</f>
        <v>475</v>
      </c>
      <c r="P121" s="271">
        <f>SUM(P115:P120)</f>
        <v>1516</v>
      </c>
      <c r="Q121" s="271">
        <f>SUM(Q115:Q120)</f>
        <v>1388</v>
      </c>
    </row>
    <row r="122" spans="1:17">
      <c r="A122" s="270" t="s">
        <v>384</v>
      </c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69">
        <f>P121+P112+P89</f>
        <v>21884.75</v>
      </c>
      <c r="Q122" s="269">
        <f>Q121+Q112+Q89</f>
        <v>16349</v>
      </c>
    </row>
    <row r="123" spans="1:17">
      <c r="A123" s="268" t="s">
        <v>482</v>
      </c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7">
        <f>D132</f>
        <v>13612</v>
      </c>
      <c r="Q123" s="267">
        <f>D132</f>
        <v>13612</v>
      </c>
    </row>
    <row r="124" spans="1:17">
      <c r="A124" s="266" t="s">
        <v>481</v>
      </c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5">
        <f>P122/P123</f>
        <v>1.6077541874816339</v>
      </c>
      <c r="Q124" s="265">
        <f>Q122/Q123</f>
        <v>1.2010725830149869</v>
      </c>
    </row>
    <row r="125" spans="1:17">
      <c r="A125" s="259"/>
      <c r="B125" s="264" t="s">
        <v>480</v>
      </c>
      <c r="C125" s="264" t="s">
        <v>479</v>
      </c>
      <c r="D125" s="264" t="s">
        <v>31</v>
      </c>
      <c r="E125" s="264" t="s">
        <v>380</v>
      </c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5">
        <v>11</v>
      </c>
      <c r="Q125" s="255">
        <v>12</v>
      </c>
    </row>
    <row r="126" spans="1:17">
      <c r="A126" s="259"/>
      <c r="B126" s="169">
        <v>10000</v>
      </c>
      <c r="C126" s="263">
        <v>2700</v>
      </c>
      <c r="D126" s="255">
        <f>SUM(B126:C126)</f>
        <v>12700</v>
      </c>
      <c r="E126" s="251" t="s">
        <v>378</v>
      </c>
      <c r="F126" s="259"/>
      <c r="G126" s="262"/>
      <c r="H126" s="262"/>
      <c r="I126" s="259"/>
      <c r="J126" s="259"/>
      <c r="K126" s="259"/>
      <c r="L126" s="259"/>
      <c r="M126" s="259"/>
      <c r="N126" s="259"/>
      <c r="O126" s="259"/>
      <c r="P126" s="259"/>
    </row>
    <row r="127" spans="1:17">
      <c r="A127" s="259"/>
      <c r="B127" s="169">
        <v>10500</v>
      </c>
      <c r="C127" s="169">
        <v>4100</v>
      </c>
      <c r="D127" s="255">
        <f>SUM(B127:C127)</f>
        <v>14600</v>
      </c>
      <c r="E127" s="251" t="s">
        <v>377</v>
      </c>
      <c r="F127" s="259"/>
      <c r="G127" s="261"/>
      <c r="H127" s="261"/>
      <c r="I127" s="259"/>
      <c r="J127" s="259"/>
      <c r="K127" s="259"/>
      <c r="L127" s="259"/>
      <c r="M127" s="259"/>
      <c r="N127" s="259"/>
      <c r="O127" s="259"/>
      <c r="P127" s="259"/>
    </row>
    <row r="128" spans="1:17">
      <c r="A128" s="259"/>
      <c r="B128" s="169">
        <v>9670</v>
      </c>
      <c r="C128" s="169">
        <v>4100</v>
      </c>
      <c r="D128" s="255">
        <f>SUM(B128:C128)</f>
        <v>13770</v>
      </c>
      <c r="E128" s="258" t="s">
        <v>376</v>
      </c>
      <c r="F128" s="259"/>
      <c r="G128" s="260"/>
      <c r="H128" s="260"/>
      <c r="I128" s="259"/>
      <c r="J128" s="259"/>
      <c r="K128" s="259"/>
      <c r="L128" s="259"/>
      <c r="M128" s="259"/>
      <c r="N128" s="259"/>
      <c r="O128" s="259"/>
      <c r="P128" s="259"/>
    </row>
    <row r="129" spans="1:17">
      <c r="A129" s="259"/>
      <c r="B129" s="169">
        <v>9600</v>
      </c>
      <c r="C129" s="169">
        <v>4190</v>
      </c>
      <c r="D129" s="255">
        <f>SUM(B129:C129)</f>
        <v>13790</v>
      </c>
      <c r="E129" s="258" t="s">
        <v>478</v>
      </c>
      <c r="F129" s="259"/>
      <c r="G129" s="254"/>
      <c r="H129" s="254"/>
      <c r="I129" s="259"/>
      <c r="J129" s="259"/>
      <c r="K129" s="259"/>
      <c r="L129" s="259"/>
      <c r="M129" s="259"/>
      <c r="N129" s="259"/>
      <c r="O129" s="259"/>
      <c r="P129" s="259"/>
    </row>
    <row r="130" spans="1:17">
      <c r="A130" s="257"/>
      <c r="B130" s="169">
        <v>9000</v>
      </c>
      <c r="C130" s="169">
        <v>4200</v>
      </c>
      <c r="D130" s="255">
        <f>SUM(B130:C130)</f>
        <v>13200</v>
      </c>
      <c r="E130" s="258" t="s">
        <v>375</v>
      </c>
      <c r="F130" s="257"/>
      <c r="G130" s="254"/>
      <c r="H130" s="254"/>
      <c r="I130" s="257"/>
      <c r="J130" s="257"/>
      <c r="K130" s="257"/>
      <c r="L130" s="257"/>
      <c r="M130" s="257"/>
      <c r="N130" s="257"/>
      <c r="O130" s="257"/>
      <c r="P130" s="257"/>
      <c r="Q130" s="257"/>
    </row>
    <row r="131" spans="1:17">
      <c r="B131" s="256"/>
      <c r="C131" s="256"/>
      <c r="D131" s="255">
        <f>SUM(D126:D130)</f>
        <v>68060</v>
      </c>
      <c r="E131" s="251" t="s">
        <v>31</v>
      </c>
      <c r="G131" s="254"/>
      <c r="H131" s="254"/>
    </row>
    <row r="132" spans="1:17">
      <c r="B132" s="253" t="s">
        <v>374</v>
      </c>
      <c r="C132" s="253"/>
      <c r="D132" s="252">
        <f>D131/5</f>
        <v>13612</v>
      </c>
      <c r="E132" s="251"/>
    </row>
  </sheetData>
  <mergeCells count="22">
    <mergeCell ref="A1:Q1"/>
    <mergeCell ref="A2:A4"/>
    <mergeCell ref="B2:B4"/>
    <mergeCell ref="C2:C4"/>
    <mergeCell ref="D2:O2"/>
    <mergeCell ref="P2:P4"/>
    <mergeCell ref="Q2:Q4"/>
    <mergeCell ref="D3:O3"/>
    <mergeCell ref="A6:Q6"/>
    <mergeCell ref="H7:O88"/>
    <mergeCell ref="A89:C89"/>
    <mergeCell ref="A90:Q90"/>
    <mergeCell ref="D92:G111"/>
    <mergeCell ref="L92:O111"/>
    <mergeCell ref="A124:O124"/>
    <mergeCell ref="B132:C132"/>
    <mergeCell ref="A112:G112"/>
    <mergeCell ref="A113:Q113"/>
    <mergeCell ref="D115:K120"/>
    <mergeCell ref="A121:K121"/>
    <mergeCell ref="A122:O122"/>
    <mergeCell ref="A123:O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كل</vt:lpstr>
      <vt:lpstr>شركتها</vt:lpstr>
      <vt:lpstr>راننده حرفه اي </vt:lpstr>
      <vt:lpstr>ادوات</vt:lpstr>
      <vt:lpstr>فروشگاه ها</vt:lpstr>
      <vt:lpstr>باغي 98</vt:lpstr>
      <vt:lpstr>زراعي 98</vt:lpstr>
      <vt:lpstr>ضریب باغي 98</vt:lpstr>
      <vt:lpstr>جدول محاسبه سطح واقعی و استاندا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Administrator</cp:lastModifiedBy>
  <dcterms:created xsi:type="dcterms:W3CDTF">2017-04-09T05:19:19Z</dcterms:created>
  <dcterms:modified xsi:type="dcterms:W3CDTF">2020-05-04T03:48:46Z</dcterms:modified>
</cp:coreProperties>
</file>